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ylemalkin/Library/CloudStorage/GoogleDrive-kylejmalkin@gmail.com/My Drive/_Kyle Malkin Productions, LLC/_KMP Clients/Personal Financial Strategy (Tony King)/SHARED Marketing Files/Free Resources/NEW/"/>
    </mc:Choice>
  </mc:AlternateContent>
  <xr:revisionPtr revIDLastSave="0" documentId="13_ncr:1_{0BBCB627-3416-DB44-9BE8-F4257845EC21}" xr6:coauthVersionLast="47" xr6:coauthVersionMax="47" xr10:uidLastSave="{00000000-0000-0000-0000-000000000000}"/>
  <bookViews>
    <workbookView xWindow="16040" yWindow="500" windowWidth="33780" windowHeight="26900" xr2:uid="{00000000-000D-0000-FFFF-FFFF00000000}"/>
  </bookViews>
  <sheets>
    <sheet name="Mortgage Calculator" sheetId="1" r:id="rId1"/>
    <sheet name="Amortization Table" sheetId="2" r:id="rId2"/>
  </sheets>
  <definedNames>
    <definedName name="ColumnTitle2">Amortization[[#Headers],['#]]</definedName>
    <definedName name="DurationOfLoan">'Mortgage Calculator'!$C$24</definedName>
    <definedName name="HeaderRow">ROW('Amortization Table'!$B$2:$J$2)</definedName>
    <definedName name="interest">'Amortization Table'!$E$3:$E$362</definedName>
    <definedName name="InterestRate">'Mortgage Calculator'!$C$23</definedName>
    <definedName name="LastRow">COUNTIF('Amortization Table'!$C$3:$C$362,"&gt;1")+HeaderRow</definedName>
    <definedName name="LoanAmount">'Mortgage Calculator'!$C$25</definedName>
    <definedName name="LoanIsGood">('Mortgage Calculator'!$C$23*'Mortgage Calculator'!$C$24*'Mortgage Calculator'!$C$25)&gt;0</definedName>
    <definedName name="LoanStart">'Mortgage Calculator'!$C$26</definedName>
    <definedName name="MonthlyLoanPayment">'Mortgage Calculator'!$F$22</definedName>
    <definedName name="NoPaymentsRemaining">'Amortization Table'!$J$3:$J$362</definedName>
    <definedName name="PaymentDurationIncreaseDecrease">INT(NPER(InterestRate/12,-MonthlyLoanPayment*VLOOKUP(PaymentPercentage,PaymentScenarios,2,FALSE),LoanAmount))</definedName>
    <definedName name="PercentageIncreaseDecrease">1-PaymentDurationIncreaseDecrease/DurationOfLoan</definedName>
    <definedName name="_xlnm.Print_Titles" localSheetId="1">'Amortization Table'!$2:$2</definedName>
    <definedName name="PropertyTaxAmount">'Mortgage Calculator'!$F$26</definedName>
    <definedName name="TitleRegion1..C8">'Mortgage Calculator'!$B$21</definedName>
    <definedName name="TitleRegion2..E8">'Mortgage Calculator'!$E$21</definedName>
    <definedName name="total_interest_paid">'Mortgage Calculator'!$F$25</definedName>
    <definedName name="total_loan_payment">'Amortization Table'!$E$3:$F$362</definedName>
    <definedName name="total_payments">'Amortization Table'!$H$3:$H$362</definedName>
    <definedName name="ValueOfHome">'Mortgage Calculator'!$C$22</definedName>
    <definedName name="ValuesEntered">IF(LoanAmount*(LEN(InterestRate)&gt;0)*DurationOfLoan*LoanStart*(LEN(PropertyTaxAmount)&gt;0)&gt;0,1,0)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5" i="1" s="1"/>
  <c r="C26" i="1"/>
  <c r="I12" i="1" l="1"/>
  <c r="G12" i="1"/>
  <c r="F22" i="1"/>
  <c r="F28" i="1" s="1"/>
  <c r="E12" i="1" s="1"/>
  <c r="D3" i="2" l="1"/>
  <c r="B362" i="2" l="1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C3" i="2" s="1"/>
  <c r="F3" i="2" l="1"/>
  <c r="I3" i="2" s="1"/>
  <c r="G3" i="2"/>
  <c r="E3" i="2"/>
  <c r="H3" i="2" l="1"/>
  <c r="C4" i="2"/>
  <c r="G4" i="2" l="1"/>
  <c r="E20" i="2"/>
  <c r="J20" i="2"/>
  <c r="E259" i="2"/>
  <c r="J259" i="2"/>
  <c r="E172" i="2"/>
  <c r="J172" i="2"/>
  <c r="J101" i="2"/>
  <c r="E101" i="2"/>
  <c r="J84" i="2"/>
  <c r="E84" i="2"/>
  <c r="E179" i="2"/>
  <c r="J179" i="2"/>
  <c r="E229" i="2"/>
  <c r="J229" i="2"/>
  <c r="E169" i="2"/>
  <c r="J169" i="2"/>
  <c r="E184" i="2"/>
  <c r="J184" i="2"/>
  <c r="E325" i="2"/>
  <c r="J325" i="2"/>
  <c r="E257" i="2"/>
  <c r="J257" i="2"/>
  <c r="E263" i="2"/>
  <c r="J263" i="2"/>
  <c r="E198" i="2"/>
  <c r="J198" i="2"/>
  <c r="E158" i="2"/>
  <c r="J158" i="2"/>
  <c r="E13" i="2"/>
  <c r="J13" i="2"/>
  <c r="E83" i="2"/>
  <c r="J83" i="2"/>
  <c r="E187" i="2"/>
  <c r="J187" i="2"/>
  <c r="E174" i="2"/>
  <c r="J174" i="2"/>
  <c r="E126" i="2"/>
  <c r="J126" i="2"/>
  <c r="E245" i="2"/>
  <c r="J245" i="2"/>
  <c r="E286" i="2"/>
  <c r="J286" i="2"/>
  <c r="E238" i="2"/>
  <c r="J238" i="2"/>
  <c r="E303" i="2"/>
  <c r="J303" i="2"/>
  <c r="E114" i="2"/>
  <c r="J114" i="2"/>
  <c r="E129" i="2"/>
  <c r="J129" i="2"/>
  <c r="E343" i="2"/>
  <c r="J343" i="2"/>
  <c r="E248" i="2"/>
  <c r="J248" i="2"/>
  <c r="E11" i="2"/>
  <c r="J11" i="2"/>
  <c r="E346" i="2"/>
  <c r="J346" i="2"/>
  <c r="E276" i="2"/>
  <c r="J276" i="2"/>
  <c r="E143" i="2"/>
  <c r="J143" i="2"/>
  <c r="E291" i="2"/>
  <c r="J291" i="2"/>
  <c r="E249" i="2"/>
  <c r="J249" i="2"/>
  <c r="E58" i="2"/>
  <c r="J58" i="2"/>
  <c r="E283" i="2"/>
  <c r="J283" i="2"/>
  <c r="E141" i="2"/>
  <c r="J141" i="2"/>
  <c r="E123" i="2"/>
  <c r="J123" i="2"/>
  <c r="E298" i="2"/>
  <c r="J298" i="2"/>
  <c r="E284" i="2"/>
  <c r="J284" i="2"/>
  <c r="E335" i="2"/>
  <c r="J335" i="2"/>
  <c r="E261" i="2"/>
  <c r="J261" i="2"/>
  <c r="E296" i="2"/>
  <c r="J296" i="2"/>
  <c r="E138" i="2"/>
  <c r="J138" i="2"/>
  <c r="E18" i="2"/>
  <c r="J18" i="2"/>
  <c r="E153" i="2"/>
  <c r="J153" i="2"/>
  <c r="E132" i="2"/>
  <c r="J132" i="2"/>
  <c r="E185" i="2"/>
  <c r="J185" i="2"/>
  <c r="E191" i="2"/>
  <c r="J191" i="2"/>
  <c r="E240" i="2"/>
  <c r="J240" i="2"/>
  <c r="E265" i="2"/>
  <c r="J265" i="2"/>
  <c r="E292" i="2"/>
  <c r="J292" i="2"/>
  <c r="E342" i="2"/>
  <c r="J342" i="2"/>
  <c r="E293" i="2"/>
  <c r="J293" i="2"/>
  <c r="E136" i="2"/>
  <c r="J136" i="2"/>
  <c r="E164" i="2"/>
  <c r="J164" i="2"/>
  <c r="J94" i="2"/>
  <c r="E94" i="2"/>
  <c r="E150" i="2"/>
  <c r="J150" i="2"/>
  <c r="E140" i="2"/>
  <c r="J140" i="2"/>
  <c r="E53" i="2"/>
  <c r="J53" i="2"/>
  <c r="E223" i="2"/>
  <c r="J223" i="2"/>
  <c r="E347" i="2"/>
  <c r="J347" i="2"/>
  <c r="E117" i="2"/>
  <c r="J117" i="2"/>
  <c r="E26" i="2"/>
  <c r="J26" i="2"/>
  <c r="E178" i="2"/>
  <c r="J178" i="2"/>
  <c r="E162" i="2"/>
  <c r="J162" i="2"/>
  <c r="E75" i="2"/>
  <c r="J75" i="2"/>
  <c r="E186" i="2"/>
  <c r="J186" i="2"/>
  <c r="J217" i="2"/>
  <c r="E217" i="2"/>
  <c r="J28" i="2"/>
  <c r="E28" i="2"/>
  <c r="J135" i="2"/>
  <c r="E135" i="2"/>
  <c r="J326" i="2"/>
  <c r="E326" i="2"/>
  <c r="J168" i="2"/>
  <c r="E168" i="2"/>
  <c r="E93" i="2"/>
  <c r="J93" i="2"/>
  <c r="J246" i="2"/>
  <c r="E246" i="2"/>
  <c r="J289" i="2"/>
  <c r="E289" i="2"/>
  <c r="J183" i="2"/>
  <c r="E183" i="2"/>
  <c r="E208" i="2"/>
  <c r="J208" i="2"/>
  <c r="J7" i="2"/>
  <c r="E7" i="2"/>
  <c r="E160" i="2"/>
  <c r="J160" i="2"/>
  <c r="E225" i="2"/>
  <c r="J225" i="2"/>
  <c r="J234" i="2"/>
  <c r="E234" i="2"/>
  <c r="J300" i="2"/>
  <c r="E300" i="2"/>
  <c r="J144" i="2"/>
  <c r="E144" i="2"/>
  <c r="J5" i="2"/>
  <c r="E5" i="2"/>
  <c r="J16" i="2"/>
  <c r="E16" i="2"/>
  <c r="J14" i="2"/>
  <c r="E14" i="2"/>
  <c r="E59" i="2"/>
  <c r="J59" i="2"/>
  <c r="J48" i="2"/>
  <c r="E48" i="2"/>
  <c r="E320" i="2"/>
  <c r="J320" i="2"/>
  <c r="E350" i="2"/>
  <c r="J350" i="2"/>
  <c r="E197" i="2"/>
  <c r="J197" i="2"/>
  <c r="H8" i="2"/>
  <c r="D8" i="2"/>
  <c r="G8" i="2"/>
  <c r="F8" i="2"/>
  <c r="D10" i="2"/>
  <c r="H10" i="2"/>
  <c r="F10" i="2"/>
  <c r="G10" i="2"/>
  <c r="G16" i="2"/>
  <c r="D16" i="2"/>
  <c r="H16" i="2"/>
  <c r="F16" i="2"/>
  <c r="D20" i="2"/>
  <c r="G20" i="2"/>
  <c r="F20" i="2"/>
  <c r="H20" i="2"/>
  <c r="H24" i="2"/>
  <c r="D24" i="2"/>
  <c r="F24" i="2"/>
  <c r="G24" i="2"/>
  <c r="G28" i="2"/>
  <c r="D28" i="2"/>
  <c r="H28" i="2"/>
  <c r="F28" i="2"/>
  <c r="G30" i="2"/>
  <c r="F30" i="2"/>
  <c r="H30" i="2"/>
  <c r="D30" i="2"/>
  <c r="D26" i="2"/>
  <c r="H26" i="2"/>
  <c r="F26" i="2"/>
  <c r="G26" i="2"/>
  <c r="D9" i="2"/>
  <c r="F9" i="2"/>
  <c r="H9" i="2"/>
  <c r="G9" i="2"/>
  <c r="D32" i="2"/>
  <c r="G32" i="2"/>
  <c r="H32" i="2"/>
  <c r="F32" i="2"/>
  <c r="F22" i="2"/>
  <c r="G22" i="2"/>
  <c r="D22" i="2"/>
  <c r="H22" i="2"/>
  <c r="F17" i="2"/>
  <c r="H17" i="2"/>
  <c r="D17" i="2"/>
  <c r="G17" i="2"/>
  <c r="F38" i="2"/>
  <c r="H38" i="2"/>
  <c r="D38" i="2"/>
  <c r="G38" i="2"/>
  <c r="D40" i="2"/>
  <c r="F40" i="2"/>
  <c r="G40" i="2"/>
  <c r="H40" i="2"/>
  <c r="H34" i="2"/>
  <c r="F34" i="2"/>
  <c r="D34" i="2"/>
  <c r="G34" i="2"/>
  <c r="F36" i="2"/>
  <c r="H36" i="2"/>
  <c r="G36" i="2"/>
  <c r="D36" i="2"/>
  <c r="H7" i="2"/>
  <c r="D7" i="2"/>
  <c r="G7" i="2"/>
  <c r="F7" i="2"/>
  <c r="H5" i="2"/>
  <c r="D5" i="2"/>
  <c r="F5" i="2"/>
  <c r="G5" i="2"/>
  <c r="J3" i="2"/>
  <c r="H13" i="2"/>
  <c r="G13" i="2"/>
  <c r="F13" i="2"/>
  <c r="D13" i="2"/>
  <c r="D11" i="2"/>
  <c r="F11" i="2"/>
  <c r="G11" i="2"/>
  <c r="H11" i="2"/>
  <c r="D14" i="2"/>
  <c r="H14" i="2"/>
  <c r="G14" i="2"/>
  <c r="F14" i="2"/>
  <c r="H15" i="2"/>
  <c r="G15" i="2"/>
  <c r="D15" i="2"/>
  <c r="F15" i="2"/>
  <c r="G18" i="2"/>
  <c r="F18" i="2"/>
  <c r="D18" i="2"/>
  <c r="H18" i="2"/>
  <c r="F21" i="2"/>
  <c r="G21" i="2"/>
  <c r="H21" i="2"/>
  <c r="D21" i="2"/>
  <c r="G23" i="2"/>
  <c r="F23" i="2"/>
  <c r="H23" i="2"/>
  <c r="D23" i="2"/>
  <c r="H25" i="2"/>
  <c r="F25" i="2"/>
  <c r="D25" i="2"/>
  <c r="G25" i="2"/>
  <c r="F27" i="2"/>
  <c r="G27" i="2"/>
  <c r="D27" i="2"/>
  <c r="H27" i="2"/>
  <c r="H29" i="2"/>
  <c r="D29" i="2"/>
  <c r="F29" i="2"/>
  <c r="G29" i="2"/>
  <c r="F42" i="2"/>
  <c r="D42" i="2"/>
  <c r="G42" i="2"/>
  <c r="H42" i="2"/>
  <c r="H46" i="2"/>
  <c r="F46" i="2"/>
  <c r="G46" i="2"/>
  <c r="D46" i="2"/>
  <c r="F44" i="2"/>
  <c r="H44" i="2"/>
  <c r="D44" i="2"/>
  <c r="G44" i="2"/>
  <c r="G31" i="2"/>
  <c r="F31" i="2"/>
  <c r="D31" i="2"/>
  <c r="H31" i="2"/>
  <c r="F33" i="2"/>
  <c r="G33" i="2"/>
  <c r="H33" i="2"/>
  <c r="D33" i="2"/>
  <c r="F35" i="2"/>
  <c r="D35" i="2"/>
  <c r="G35" i="2"/>
  <c r="H35" i="2"/>
  <c r="D37" i="2"/>
  <c r="F37" i="2"/>
  <c r="G37" i="2"/>
  <c r="H37" i="2"/>
  <c r="J131" i="2"/>
  <c r="E131" i="2"/>
  <c r="J103" i="2"/>
  <c r="E103" i="2"/>
  <c r="J302" i="2"/>
  <c r="E302" i="2"/>
  <c r="J67" i="2"/>
  <c r="E67" i="2"/>
  <c r="J222" i="2"/>
  <c r="E222" i="2"/>
  <c r="J50" i="2"/>
  <c r="E50" i="2"/>
  <c r="J267" i="2"/>
  <c r="E267" i="2"/>
  <c r="J272" i="2"/>
  <c r="E272" i="2"/>
  <c r="J23" i="2"/>
  <c r="E23" i="2"/>
  <c r="J87" i="2"/>
  <c r="E87" i="2"/>
  <c r="J165" i="2"/>
  <c r="E165" i="2"/>
  <c r="J90" i="2"/>
  <c r="E90" i="2"/>
  <c r="J220" i="2"/>
  <c r="E220" i="2"/>
  <c r="J134" i="2"/>
  <c r="E134" i="2"/>
  <c r="F39" i="2"/>
  <c r="G39" i="2"/>
  <c r="H39" i="2"/>
  <c r="D39" i="2"/>
  <c r="D41" i="2"/>
  <c r="G41" i="2"/>
  <c r="H41" i="2"/>
  <c r="F41" i="2"/>
  <c r="G43" i="2"/>
  <c r="F43" i="2"/>
  <c r="H43" i="2"/>
  <c r="D43" i="2"/>
  <c r="G48" i="2"/>
  <c r="H48" i="2"/>
  <c r="D48" i="2"/>
  <c r="F48" i="2"/>
  <c r="G45" i="2"/>
  <c r="H45" i="2"/>
  <c r="F45" i="2"/>
  <c r="D45" i="2"/>
  <c r="D50" i="2"/>
  <c r="H50" i="2"/>
  <c r="G50" i="2"/>
  <c r="F50" i="2"/>
  <c r="G47" i="2"/>
  <c r="H47" i="2"/>
  <c r="F47" i="2"/>
  <c r="D47" i="2"/>
  <c r="F49" i="2"/>
  <c r="D49" i="2"/>
  <c r="H49" i="2"/>
  <c r="G49" i="2"/>
  <c r="G158" i="2"/>
  <c r="D158" i="2"/>
  <c r="H158" i="2"/>
  <c r="F158" i="2"/>
  <c r="D51" i="2"/>
  <c r="H51" i="2"/>
  <c r="G51" i="2"/>
  <c r="F51" i="2"/>
  <c r="D52" i="2"/>
  <c r="G52" i="2"/>
  <c r="F52" i="2"/>
  <c r="H52" i="2"/>
  <c r="G53" i="2"/>
  <c r="H53" i="2"/>
  <c r="F53" i="2"/>
  <c r="D53" i="2"/>
  <c r="F54" i="2"/>
  <c r="H54" i="2"/>
  <c r="G54" i="2"/>
  <c r="D54" i="2"/>
  <c r="J321" i="2"/>
  <c r="E321" i="2"/>
  <c r="J288" i="2"/>
  <c r="E288" i="2"/>
  <c r="J113" i="2"/>
  <c r="E113" i="2"/>
  <c r="J177" i="2"/>
  <c r="E177" i="2"/>
  <c r="J22" i="2"/>
  <c r="E22" i="2"/>
  <c r="J151" i="2"/>
  <c r="E151" i="2"/>
  <c r="H55" i="2"/>
  <c r="D55" i="2"/>
  <c r="G55" i="2"/>
  <c r="F55" i="2"/>
  <c r="G56" i="2"/>
  <c r="F56" i="2"/>
  <c r="D56" i="2"/>
  <c r="H56" i="2"/>
  <c r="F57" i="2"/>
  <c r="G57" i="2"/>
  <c r="H57" i="2"/>
  <c r="D57" i="2"/>
  <c r="E212" i="2"/>
  <c r="J212" i="2"/>
  <c r="J79" i="2"/>
  <c r="E79" i="2"/>
  <c r="J21" i="2"/>
  <c r="E21" i="2"/>
  <c r="J205" i="2"/>
  <c r="E205" i="2"/>
  <c r="J207" i="2"/>
  <c r="E207" i="2"/>
  <c r="E167" i="2"/>
  <c r="J167" i="2"/>
  <c r="E312" i="2"/>
  <c r="J312" i="2"/>
  <c r="E81" i="2"/>
  <c r="J81" i="2"/>
  <c r="J193" i="2"/>
  <c r="E193" i="2"/>
  <c r="J181" i="2"/>
  <c r="E181" i="2"/>
  <c r="J39" i="2"/>
  <c r="E39" i="2"/>
  <c r="J64" i="2"/>
  <c r="E64" i="2"/>
  <c r="J92" i="2"/>
  <c r="E92" i="2"/>
  <c r="J171" i="2"/>
  <c r="E171" i="2"/>
  <c r="F4" i="2"/>
  <c r="E224" i="2"/>
  <c r="J224" i="2"/>
  <c r="E278" i="2"/>
  <c r="J278" i="2"/>
  <c r="E82" i="2"/>
  <c r="J82" i="2"/>
  <c r="E199" i="2"/>
  <c r="J199" i="2"/>
  <c r="E66" i="2"/>
  <c r="J66" i="2"/>
  <c r="E157" i="2"/>
  <c r="J157" i="2"/>
  <c r="E130" i="2"/>
  <c r="J130" i="2"/>
  <c r="E77" i="2"/>
  <c r="J77" i="2"/>
  <c r="E319" i="2"/>
  <c r="J319" i="2"/>
  <c r="E73" i="2"/>
  <c r="J73" i="2"/>
  <c r="E194" i="2"/>
  <c r="J194" i="2"/>
  <c r="E154" i="2"/>
  <c r="J154" i="2"/>
  <c r="E78" i="2"/>
  <c r="J78" i="2"/>
  <c r="E74" i="2"/>
  <c r="J74" i="2"/>
  <c r="E120" i="2"/>
  <c r="J120" i="2"/>
  <c r="E112" i="2"/>
  <c r="J112" i="2"/>
  <c r="J175" i="2"/>
  <c r="E175" i="2"/>
  <c r="E201" i="2"/>
  <c r="J201" i="2"/>
  <c r="E152" i="2"/>
  <c r="J152" i="2"/>
  <c r="E295" i="2"/>
  <c r="J295" i="2"/>
  <c r="E65" i="2"/>
  <c r="J65" i="2"/>
  <c r="E336" i="2"/>
  <c r="J336" i="2"/>
  <c r="E237" i="2"/>
  <c r="J237" i="2"/>
  <c r="E32" i="2"/>
  <c r="J32" i="2"/>
  <c r="E231" i="2"/>
  <c r="J231" i="2"/>
  <c r="F58" i="2"/>
  <c r="D58" i="2"/>
  <c r="G58" i="2"/>
  <c r="H58" i="2"/>
  <c r="G59" i="2"/>
  <c r="F59" i="2"/>
  <c r="D59" i="2"/>
  <c r="H59" i="2"/>
  <c r="G60" i="2"/>
  <c r="D60" i="2"/>
  <c r="F60" i="2"/>
  <c r="H60" i="2"/>
  <c r="G61" i="2"/>
  <c r="D61" i="2"/>
  <c r="H61" i="2"/>
  <c r="F61" i="2"/>
  <c r="H62" i="2"/>
  <c r="D62" i="2"/>
  <c r="G62" i="2"/>
  <c r="F62" i="2"/>
  <c r="H63" i="2"/>
  <c r="G63" i="2"/>
  <c r="D63" i="2"/>
  <c r="F63" i="2"/>
  <c r="F64" i="2"/>
  <c r="H64" i="2"/>
  <c r="D64" i="2"/>
  <c r="G64" i="2"/>
  <c r="F65" i="2"/>
  <c r="H65" i="2"/>
  <c r="G65" i="2"/>
  <c r="D65" i="2"/>
  <c r="F66" i="2"/>
  <c r="H66" i="2"/>
  <c r="G66" i="2"/>
  <c r="D66" i="2"/>
  <c r="F67" i="2"/>
  <c r="H67" i="2"/>
  <c r="D67" i="2"/>
  <c r="G67" i="2"/>
  <c r="J241" i="2"/>
  <c r="E241" i="2"/>
  <c r="J108" i="2"/>
  <c r="E108" i="2"/>
  <c r="J149" i="2"/>
  <c r="E149" i="2"/>
  <c r="J318" i="2"/>
  <c r="E318" i="2"/>
  <c r="J116" i="2"/>
  <c r="E116" i="2"/>
  <c r="J42" i="2"/>
  <c r="E42" i="2"/>
  <c r="J70" i="2"/>
  <c r="E70" i="2"/>
  <c r="J96" i="2"/>
  <c r="E96" i="2"/>
  <c r="J118" i="2"/>
  <c r="E118" i="2"/>
  <c r="J314" i="2"/>
  <c r="E314" i="2"/>
  <c r="J51" i="2"/>
  <c r="E51" i="2"/>
  <c r="J57" i="2"/>
  <c r="E57" i="2"/>
  <c r="J85" i="2"/>
  <c r="E85" i="2"/>
  <c r="J221" i="2"/>
  <c r="E221" i="2"/>
  <c r="J61" i="2"/>
  <c r="E61" i="2"/>
  <c r="J333" i="2"/>
  <c r="E333" i="2"/>
  <c r="J170" i="2"/>
  <c r="E170" i="2"/>
  <c r="J15" i="2"/>
  <c r="E15" i="2"/>
  <c r="E358" i="2"/>
  <c r="J358" i="2"/>
  <c r="J258" i="2"/>
  <c r="E258" i="2"/>
  <c r="J40" i="2"/>
  <c r="E40" i="2"/>
  <c r="D68" i="2"/>
  <c r="G68" i="2"/>
  <c r="H68" i="2"/>
  <c r="F68" i="2"/>
  <c r="G69" i="2"/>
  <c r="F69" i="2"/>
  <c r="H69" i="2"/>
  <c r="D69" i="2"/>
  <c r="G70" i="2"/>
  <c r="D70" i="2"/>
  <c r="F70" i="2"/>
  <c r="H70" i="2"/>
  <c r="H71" i="2"/>
  <c r="D71" i="2"/>
  <c r="F71" i="2"/>
  <c r="G71" i="2"/>
  <c r="H72" i="2"/>
  <c r="F72" i="2"/>
  <c r="D72" i="2"/>
  <c r="G72" i="2"/>
  <c r="G73" i="2"/>
  <c r="H73" i="2"/>
  <c r="F73" i="2"/>
  <c r="D73" i="2"/>
  <c r="H74" i="2"/>
  <c r="G74" i="2"/>
  <c r="D74" i="2"/>
  <c r="F74" i="2"/>
  <c r="D75" i="2"/>
  <c r="G75" i="2"/>
  <c r="F75" i="2"/>
  <c r="H75" i="2"/>
  <c r="H76" i="2"/>
  <c r="D76" i="2"/>
  <c r="G76" i="2"/>
  <c r="F76" i="2"/>
  <c r="D77" i="2"/>
  <c r="G77" i="2"/>
  <c r="F77" i="2"/>
  <c r="H77" i="2"/>
  <c r="F79" i="2"/>
  <c r="D79" i="2"/>
  <c r="H79" i="2"/>
  <c r="G79" i="2"/>
  <c r="F80" i="2"/>
  <c r="H80" i="2"/>
  <c r="G80" i="2"/>
  <c r="D80" i="2"/>
  <c r="F81" i="2"/>
  <c r="D81" i="2"/>
  <c r="H81" i="2"/>
  <c r="G81" i="2"/>
  <c r="H82" i="2"/>
  <c r="G82" i="2"/>
  <c r="D82" i="2"/>
  <c r="F82" i="2"/>
  <c r="F83" i="2"/>
  <c r="H83" i="2"/>
  <c r="D83" i="2"/>
  <c r="G83" i="2"/>
  <c r="H84" i="2"/>
  <c r="D84" i="2"/>
  <c r="G84" i="2"/>
  <c r="F84" i="2"/>
  <c r="F85" i="2"/>
  <c r="D85" i="2"/>
  <c r="H85" i="2"/>
  <c r="G85" i="2"/>
  <c r="F86" i="2"/>
  <c r="G86" i="2"/>
  <c r="H86" i="2"/>
  <c r="D86" i="2"/>
  <c r="H87" i="2"/>
  <c r="D87" i="2"/>
  <c r="F87" i="2"/>
  <c r="G87" i="2"/>
  <c r="F88" i="2"/>
  <c r="D88" i="2"/>
  <c r="G88" i="2"/>
  <c r="H88" i="2"/>
  <c r="H89" i="2"/>
  <c r="D89" i="2"/>
  <c r="F89" i="2"/>
  <c r="G89" i="2"/>
  <c r="G90" i="2"/>
  <c r="H90" i="2"/>
  <c r="F90" i="2"/>
  <c r="D90" i="2"/>
  <c r="D91" i="2"/>
  <c r="G91" i="2"/>
  <c r="H91" i="2"/>
  <c r="F91" i="2"/>
  <c r="G92" i="2"/>
  <c r="F92" i="2"/>
  <c r="H92" i="2"/>
  <c r="D92" i="2"/>
  <c r="F93" i="2"/>
  <c r="G93" i="2"/>
  <c r="H93" i="2"/>
  <c r="D93" i="2"/>
  <c r="G94" i="2"/>
  <c r="H94" i="2"/>
  <c r="D94" i="2"/>
  <c r="F94" i="2"/>
  <c r="H95" i="2"/>
  <c r="G95" i="2"/>
  <c r="F95" i="2"/>
  <c r="D95" i="2"/>
  <c r="D96" i="2"/>
  <c r="H96" i="2"/>
  <c r="F96" i="2"/>
  <c r="G96" i="2"/>
  <c r="F97" i="2"/>
  <c r="D97" i="2"/>
  <c r="H97" i="2"/>
  <c r="G97" i="2"/>
  <c r="G98" i="2"/>
  <c r="D98" i="2"/>
  <c r="F98" i="2"/>
  <c r="H98" i="2"/>
  <c r="G99" i="2"/>
  <c r="H99" i="2"/>
  <c r="D99" i="2"/>
  <c r="F99" i="2"/>
  <c r="G100" i="2"/>
  <c r="F100" i="2"/>
  <c r="D100" i="2"/>
  <c r="H100" i="2"/>
  <c r="G101" i="2"/>
  <c r="F101" i="2"/>
  <c r="H101" i="2"/>
  <c r="D101" i="2"/>
  <c r="D102" i="2"/>
  <c r="F102" i="2"/>
  <c r="H102" i="2"/>
  <c r="G102" i="2"/>
  <c r="F103" i="2"/>
  <c r="H103" i="2"/>
  <c r="G103" i="2"/>
  <c r="D103" i="2"/>
  <c r="D104" i="2"/>
  <c r="F104" i="2"/>
  <c r="G104" i="2"/>
  <c r="H104" i="2"/>
  <c r="D105" i="2"/>
  <c r="G105" i="2"/>
  <c r="H105" i="2"/>
  <c r="F105" i="2"/>
  <c r="G107" i="2"/>
  <c r="H107" i="2"/>
  <c r="F107" i="2"/>
  <c r="D107" i="2"/>
  <c r="G108" i="2"/>
  <c r="H108" i="2"/>
  <c r="F108" i="2"/>
  <c r="D108" i="2"/>
  <c r="H109" i="2"/>
  <c r="F109" i="2"/>
  <c r="D109" i="2"/>
  <c r="G109" i="2"/>
  <c r="G110" i="2"/>
  <c r="F110" i="2"/>
  <c r="D110" i="2"/>
  <c r="H110" i="2"/>
  <c r="F111" i="2"/>
  <c r="G111" i="2"/>
  <c r="H111" i="2"/>
  <c r="D111" i="2"/>
  <c r="D112" i="2"/>
  <c r="H112" i="2"/>
  <c r="F112" i="2"/>
  <c r="G112" i="2"/>
  <c r="G113" i="2"/>
  <c r="D113" i="2"/>
  <c r="F113" i="2"/>
  <c r="H113" i="2"/>
  <c r="D114" i="2"/>
  <c r="F114" i="2"/>
  <c r="G114" i="2"/>
  <c r="H114" i="2"/>
  <c r="H115" i="2"/>
  <c r="D115" i="2"/>
  <c r="F115" i="2"/>
  <c r="G115" i="2"/>
  <c r="F116" i="2"/>
  <c r="H116" i="2"/>
  <c r="G116" i="2"/>
  <c r="D116" i="2"/>
  <c r="E91" i="2"/>
  <c r="J91" i="2"/>
  <c r="E316" i="2"/>
  <c r="J316" i="2"/>
  <c r="E216" i="2"/>
  <c r="J216" i="2"/>
  <c r="E105" i="2"/>
  <c r="J105" i="2"/>
  <c r="E68" i="2"/>
  <c r="J68" i="2"/>
  <c r="E327" i="2"/>
  <c r="J327" i="2"/>
  <c r="E233" i="2"/>
  <c r="J233" i="2"/>
  <c r="E36" i="2"/>
  <c r="J36" i="2"/>
  <c r="E354" i="2"/>
  <c r="J354" i="2"/>
  <c r="J256" i="2"/>
  <c r="E256" i="2"/>
  <c r="J31" i="2"/>
  <c r="E31" i="2"/>
  <c r="J322" i="2"/>
  <c r="E322" i="2"/>
  <c r="J227" i="2"/>
  <c r="E227" i="2"/>
  <c r="J281" i="2"/>
  <c r="E281" i="2"/>
  <c r="J100" i="2"/>
  <c r="E100" i="2"/>
  <c r="J329" i="2"/>
  <c r="E329" i="2"/>
  <c r="J43" i="2"/>
  <c r="E43" i="2"/>
  <c r="J190" i="2"/>
  <c r="E190" i="2"/>
  <c r="J307" i="2"/>
  <c r="E307" i="2"/>
  <c r="J290" i="2"/>
  <c r="E290" i="2"/>
  <c r="J106" i="2"/>
  <c r="E106" i="2"/>
  <c r="J128" i="2"/>
  <c r="E128" i="2"/>
  <c r="E243" i="2"/>
  <c r="J243" i="2"/>
  <c r="J338" i="2"/>
  <c r="E338" i="2"/>
  <c r="J344" i="2"/>
  <c r="E344" i="2"/>
  <c r="J76" i="2"/>
  <c r="E76" i="2"/>
  <c r="J355" i="2"/>
  <c r="E355" i="2"/>
  <c r="J46" i="2"/>
  <c r="E46" i="2"/>
  <c r="J188" i="2"/>
  <c r="E188" i="2"/>
  <c r="J8" i="2"/>
  <c r="E8" i="2"/>
  <c r="E280" i="2"/>
  <c r="J280" i="2"/>
  <c r="D117" i="2"/>
  <c r="H117" i="2"/>
  <c r="G117" i="2"/>
  <c r="F117" i="2"/>
  <c r="H118" i="2"/>
  <c r="G118" i="2"/>
  <c r="F118" i="2"/>
  <c r="D118" i="2"/>
  <c r="D119" i="2"/>
  <c r="F119" i="2"/>
  <c r="G119" i="2"/>
  <c r="H119" i="2"/>
  <c r="F120" i="2"/>
  <c r="D120" i="2"/>
  <c r="H120" i="2"/>
  <c r="G120" i="2"/>
  <c r="D121" i="2"/>
  <c r="H121" i="2"/>
  <c r="G121" i="2"/>
  <c r="F121" i="2"/>
  <c r="F122" i="2"/>
  <c r="H122" i="2"/>
  <c r="G122" i="2"/>
  <c r="D122" i="2"/>
  <c r="D123" i="2"/>
  <c r="F123" i="2"/>
  <c r="G123" i="2"/>
  <c r="H123" i="2"/>
  <c r="H124" i="2"/>
  <c r="G124" i="2"/>
  <c r="F124" i="2"/>
  <c r="D124" i="2"/>
  <c r="H125" i="2"/>
  <c r="D125" i="2"/>
  <c r="G125" i="2"/>
  <c r="F125" i="2"/>
  <c r="F126" i="2"/>
  <c r="H126" i="2"/>
  <c r="G126" i="2"/>
  <c r="D126" i="2"/>
  <c r="H127" i="2"/>
  <c r="D127" i="2"/>
  <c r="G127" i="2"/>
  <c r="F127" i="2"/>
  <c r="D128" i="2"/>
  <c r="H128" i="2"/>
  <c r="F128" i="2"/>
  <c r="G128" i="2"/>
  <c r="G129" i="2"/>
  <c r="F129" i="2"/>
  <c r="H129" i="2"/>
  <c r="D129" i="2"/>
  <c r="F130" i="2"/>
  <c r="H130" i="2"/>
  <c r="G130" i="2"/>
  <c r="D130" i="2"/>
  <c r="F131" i="2"/>
  <c r="D131" i="2"/>
  <c r="H131" i="2"/>
  <c r="G131" i="2"/>
  <c r="F132" i="2"/>
  <c r="G132" i="2"/>
  <c r="H132" i="2"/>
  <c r="D132" i="2"/>
  <c r="D133" i="2"/>
  <c r="F133" i="2"/>
  <c r="H133" i="2"/>
  <c r="G133" i="2"/>
  <c r="F157" i="2"/>
  <c r="D157" i="2"/>
  <c r="H157" i="2"/>
  <c r="G157" i="2"/>
  <c r="H159" i="2"/>
  <c r="D159" i="2"/>
  <c r="F159" i="2"/>
  <c r="G159" i="2"/>
  <c r="G160" i="2"/>
  <c r="D160" i="2"/>
  <c r="H160" i="2"/>
  <c r="F160" i="2"/>
  <c r="F161" i="2"/>
  <c r="D161" i="2"/>
  <c r="H161" i="2"/>
  <c r="G161" i="2"/>
  <c r="H162" i="2"/>
  <c r="G162" i="2"/>
  <c r="D162" i="2"/>
  <c r="F162" i="2"/>
  <c r="F163" i="2"/>
  <c r="D163" i="2"/>
  <c r="G163" i="2"/>
  <c r="H163" i="2"/>
  <c r="D164" i="2"/>
  <c r="F164" i="2"/>
  <c r="G164" i="2"/>
  <c r="H164" i="2"/>
  <c r="D165" i="2"/>
  <c r="F165" i="2"/>
  <c r="H165" i="2"/>
  <c r="G165" i="2"/>
  <c r="D166" i="2"/>
  <c r="F166" i="2"/>
  <c r="H166" i="2"/>
  <c r="G166" i="2"/>
  <c r="H167" i="2"/>
  <c r="D167" i="2"/>
  <c r="G167" i="2"/>
  <c r="F167" i="2"/>
  <c r="F168" i="2"/>
  <c r="G168" i="2"/>
  <c r="D168" i="2"/>
  <c r="H168" i="2"/>
  <c r="H169" i="2"/>
  <c r="G169" i="2"/>
  <c r="D169" i="2"/>
  <c r="F169" i="2"/>
  <c r="F170" i="2"/>
  <c r="G170" i="2"/>
  <c r="D170" i="2"/>
  <c r="H170" i="2"/>
  <c r="H171" i="2"/>
  <c r="G171" i="2"/>
  <c r="D171" i="2"/>
  <c r="F171" i="2"/>
  <c r="D172" i="2"/>
  <c r="G172" i="2"/>
  <c r="F172" i="2"/>
  <c r="H172" i="2"/>
  <c r="G173" i="2"/>
  <c r="H173" i="2"/>
  <c r="D173" i="2"/>
  <c r="F173" i="2"/>
  <c r="F174" i="2"/>
  <c r="D174" i="2"/>
  <c r="G174" i="2"/>
  <c r="H174" i="2"/>
  <c r="J89" i="2"/>
  <c r="E89" i="2"/>
  <c r="J35" i="2"/>
  <c r="E35" i="2"/>
  <c r="J315" i="2"/>
  <c r="E315" i="2"/>
  <c r="J324" i="2"/>
  <c r="E324" i="2"/>
  <c r="J313" i="2"/>
  <c r="E313" i="2"/>
  <c r="J47" i="2"/>
  <c r="E47" i="2"/>
  <c r="J104" i="2"/>
  <c r="E104" i="2"/>
  <c r="J127" i="2"/>
  <c r="E127" i="2"/>
  <c r="J147" i="2"/>
  <c r="E147" i="2"/>
  <c r="H175" i="2"/>
  <c r="G175" i="2"/>
  <c r="F175" i="2"/>
  <c r="D175" i="2"/>
  <c r="H176" i="2"/>
  <c r="F176" i="2"/>
  <c r="G176" i="2"/>
  <c r="D176" i="2"/>
  <c r="D177" i="2"/>
  <c r="G177" i="2"/>
  <c r="F177" i="2"/>
  <c r="H177" i="2"/>
  <c r="H178" i="2"/>
  <c r="F178" i="2"/>
  <c r="G178" i="2"/>
  <c r="D178" i="2"/>
  <c r="G134" i="2"/>
  <c r="H134" i="2"/>
  <c r="D134" i="2"/>
  <c r="F134" i="2"/>
  <c r="H135" i="2"/>
  <c r="D135" i="2"/>
  <c r="F135" i="2"/>
  <c r="G135" i="2"/>
  <c r="F136" i="2"/>
  <c r="D136" i="2"/>
  <c r="G136" i="2"/>
  <c r="H136" i="2"/>
  <c r="G137" i="2"/>
  <c r="H137" i="2"/>
  <c r="D137" i="2"/>
  <c r="F137" i="2"/>
  <c r="F138" i="2"/>
  <c r="H138" i="2"/>
  <c r="D138" i="2"/>
  <c r="G138" i="2"/>
  <c r="H139" i="2"/>
  <c r="F139" i="2"/>
  <c r="G139" i="2"/>
  <c r="D139" i="2"/>
  <c r="F140" i="2"/>
  <c r="D140" i="2"/>
  <c r="G140" i="2"/>
  <c r="H140" i="2"/>
  <c r="F141" i="2"/>
  <c r="D141" i="2"/>
  <c r="H141" i="2"/>
  <c r="G141" i="2"/>
  <c r="D142" i="2"/>
  <c r="G142" i="2"/>
  <c r="F142" i="2"/>
  <c r="H142" i="2"/>
  <c r="F143" i="2"/>
  <c r="D143" i="2"/>
  <c r="G143" i="2"/>
  <c r="H143" i="2"/>
  <c r="G144" i="2"/>
  <c r="F144" i="2"/>
  <c r="D144" i="2"/>
  <c r="H144" i="2"/>
  <c r="H145" i="2"/>
  <c r="F145" i="2"/>
  <c r="G145" i="2"/>
  <c r="D145" i="2"/>
  <c r="G146" i="2"/>
  <c r="H146" i="2"/>
  <c r="D146" i="2"/>
  <c r="F146" i="2"/>
  <c r="F147" i="2"/>
  <c r="D147" i="2"/>
  <c r="H147" i="2"/>
  <c r="G147" i="2"/>
  <c r="G148" i="2"/>
  <c r="F148" i="2"/>
  <c r="D148" i="2"/>
  <c r="H148" i="2"/>
  <c r="G149" i="2"/>
  <c r="F149" i="2"/>
  <c r="H149" i="2"/>
  <c r="D149" i="2"/>
  <c r="F150" i="2"/>
  <c r="D150" i="2"/>
  <c r="G150" i="2"/>
  <c r="H150" i="2"/>
  <c r="D151" i="2"/>
  <c r="G151" i="2"/>
  <c r="F151" i="2"/>
  <c r="H151" i="2"/>
  <c r="H152" i="2"/>
  <c r="D152" i="2"/>
  <c r="F152" i="2"/>
  <c r="G152" i="2"/>
  <c r="G153" i="2"/>
  <c r="H153" i="2"/>
  <c r="F153" i="2"/>
  <c r="D153" i="2"/>
  <c r="F154" i="2"/>
  <c r="H154" i="2"/>
  <c r="D154" i="2"/>
  <c r="G154" i="2"/>
  <c r="D155" i="2"/>
  <c r="F155" i="2"/>
  <c r="G155" i="2"/>
  <c r="H155" i="2"/>
  <c r="G180" i="2"/>
  <c r="H180" i="2"/>
  <c r="D180" i="2"/>
  <c r="F180" i="2"/>
  <c r="G181" i="2"/>
  <c r="H181" i="2"/>
  <c r="D181" i="2"/>
  <c r="F181" i="2"/>
  <c r="D182" i="2"/>
  <c r="F182" i="2"/>
  <c r="H182" i="2"/>
  <c r="G182" i="2"/>
  <c r="D183" i="2"/>
  <c r="F183" i="2"/>
  <c r="G183" i="2"/>
  <c r="H183" i="2"/>
  <c r="H184" i="2"/>
  <c r="F184" i="2"/>
  <c r="D184" i="2"/>
  <c r="G184" i="2"/>
  <c r="F185" i="2"/>
  <c r="G185" i="2"/>
  <c r="H185" i="2"/>
  <c r="D185" i="2"/>
  <c r="G186" i="2"/>
  <c r="F186" i="2"/>
  <c r="H186" i="2"/>
  <c r="D186" i="2"/>
  <c r="D187" i="2"/>
  <c r="H187" i="2"/>
  <c r="F187" i="2"/>
  <c r="G187" i="2"/>
  <c r="G188" i="2"/>
  <c r="D188" i="2"/>
  <c r="F188" i="2"/>
  <c r="H188" i="2"/>
  <c r="G189" i="2"/>
  <c r="H189" i="2"/>
  <c r="F189" i="2"/>
  <c r="D189" i="2"/>
  <c r="F190" i="2"/>
  <c r="G190" i="2"/>
  <c r="H190" i="2"/>
  <c r="D190" i="2"/>
  <c r="H191" i="2"/>
  <c r="G191" i="2"/>
  <c r="D191" i="2"/>
  <c r="F191" i="2"/>
  <c r="G192" i="2"/>
  <c r="H192" i="2"/>
  <c r="F192" i="2"/>
  <c r="D192" i="2"/>
  <c r="H193" i="2"/>
  <c r="G193" i="2"/>
  <c r="D193" i="2"/>
  <c r="F193" i="2"/>
  <c r="D194" i="2"/>
  <c r="G194" i="2"/>
  <c r="F194" i="2"/>
  <c r="H194" i="2"/>
  <c r="D195" i="2"/>
  <c r="H195" i="2"/>
  <c r="G195" i="2"/>
  <c r="F195" i="2"/>
  <c r="F196" i="2"/>
  <c r="G196" i="2"/>
  <c r="D196" i="2"/>
  <c r="H196" i="2"/>
  <c r="H197" i="2"/>
  <c r="G197" i="2"/>
  <c r="D197" i="2"/>
  <c r="F197" i="2"/>
  <c r="F198" i="2"/>
  <c r="D198" i="2"/>
  <c r="H198" i="2"/>
  <c r="G198" i="2"/>
  <c r="E356" i="2"/>
  <c r="J356" i="2"/>
  <c r="E166" i="2"/>
  <c r="J166" i="2"/>
  <c r="E107" i="2"/>
  <c r="J107" i="2"/>
  <c r="H199" i="2"/>
  <c r="G199" i="2"/>
  <c r="D199" i="2"/>
  <c r="F199" i="2"/>
  <c r="D200" i="2"/>
  <c r="F200" i="2"/>
  <c r="G200" i="2"/>
  <c r="H200" i="2"/>
  <c r="D201" i="2"/>
  <c r="G201" i="2"/>
  <c r="F201" i="2"/>
  <c r="H201" i="2"/>
  <c r="G202" i="2"/>
  <c r="H202" i="2"/>
  <c r="D202" i="2"/>
  <c r="F202" i="2"/>
  <c r="F203" i="2"/>
  <c r="G203" i="2"/>
  <c r="H203" i="2"/>
  <c r="D203" i="2"/>
  <c r="F204" i="2"/>
  <c r="H204" i="2"/>
  <c r="G204" i="2"/>
  <c r="D204" i="2"/>
  <c r="E226" i="2"/>
  <c r="J226" i="2"/>
  <c r="J12" i="2"/>
  <c r="E12" i="2"/>
  <c r="J60" i="2"/>
  <c r="E60" i="2"/>
  <c r="J268" i="2"/>
  <c r="E268" i="2"/>
  <c r="J337" i="2"/>
  <c r="E337" i="2"/>
  <c r="J110" i="2"/>
  <c r="E110" i="2"/>
  <c r="J204" i="2"/>
  <c r="E204" i="2"/>
  <c r="J252" i="2"/>
  <c r="E252" i="2"/>
  <c r="E10" i="2"/>
  <c r="J10" i="2"/>
  <c r="E30" i="2"/>
  <c r="J30" i="2"/>
  <c r="E349" i="2"/>
  <c r="J349" i="2"/>
  <c r="E148" i="2"/>
  <c r="J148" i="2"/>
  <c r="E80" i="2"/>
  <c r="J80" i="2"/>
  <c r="E273" i="2"/>
  <c r="J273" i="2"/>
  <c r="E56" i="2"/>
  <c r="J56" i="2"/>
  <c r="E196" i="2"/>
  <c r="J196" i="2"/>
  <c r="E95" i="2"/>
  <c r="J95" i="2"/>
  <c r="E270" i="2"/>
  <c r="J270" i="2"/>
  <c r="J235" i="2"/>
  <c r="E235" i="2"/>
  <c r="E219" i="2"/>
  <c r="J219" i="2"/>
  <c r="E232" i="2"/>
  <c r="J232" i="2"/>
  <c r="E34" i="2"/>
  <c r="J34" i="2"/>
  <c r="E145" i="2"/>
  <c r="J145" i="2"/>
  <c r="E121" i="2"/>
  <c r="J121" i="2"/>
  <c r="E17" i="2"/>
  <c r="J17" i="2"/>
  <c r="G205" i="2"/>
  <c r="H205" i="2"/>
  <c r="D205" i="2"/>
  <c r="F205" i="2"/>
  <c r="D206" i="2"/>
  <c r="F206" i="2"/>
  <c r="G206" i="2"/>
  <c r="H206" i="2"/>
  <c r="H207" i="2"/>
  <c r="G207" i="2"/>
  <c r="F207" i="2"/>
  <c r="D207" i="2"/>
  <c r="G208" i="2"/>
  <c r="D208" i="2"/>
  <c r="F208" i="2"/>
  <c r="H208" i="2"/>
  <c r="D209" i="2"/>
  <c r="G209" i="2"/>
  <c r="F209" i="2"/>
  <c r="H209" i="2"/>
  <c r="J341" i="2"/>
  <c r="E341" i="2"/>
  <c r="F210" i="2"/>
  <c r="H210" i="2"/>
  <c r="G210" i="2"/>
  <c r="D210" i="2"/>
  <c r="H211" i="2"/>
  <c r="D211" i="2"/>
  <c r="G211" i="2"/>
  <c r="F211" i="2"/>
  <c r="H212" i="2"/>
  <c r="F212" i="2"/>
  <c r="G212" i="2"/>
  <c r="D212" i="2"/>
  <c r="F213" i="2"/>
  <c r="D213" i="2"/>
  <c r="G213" i="2"/>
  <c r="H213" i="2"/>
  <c r="F224" i="2"/>
  <c r="H224" i="2"/>
  <c r="G224" i="2"/>
  <c r="D224" i="2"/>
  <c r="D225" i="2"/>
  <c r="H225" i="2"/>
  <c r="F225" i="2"/>
  <c r="G225" i="2"/>
  <c r="F226" i="2"/>
  <c r="H226" i="2"/>
  <c r="D226" i="2"/>
  <c r="G226" i="2"/>
  <c r="F360" i="2"/>
  <c r="D360" i="2"/>
  <c r="H360" i="2"/>
  <c r="G360" i="2"/>
  <c r="G214" i="2"/>
  <c r="H214" i="2"/>
  <c r="D214" i="2"/>
  <c r="F214" i="2"/>
  <c r="H215" i="2"/>
  <c r="F215" i="2"/>
  <c r="G215" i="2"/>
  <c r="D215" i="2"/>
  <c r="H216" i="2"/>
  <c r="G216" i="2"/>
  <c r="D216" i="2"/>
  <c r="F216" i="2"/>
  <c r="F218" i="2"/>
  <c r="G218" i="2"/>
  <c r="H218" i="2"/>
  <c r="D218" i="2"/>
  <c r="D219" i="2"/>
  <c r="H219" i="2"/>
  <c r="G219" i="2"/>
  <c r="F219" i="2"/>
  <c r="H220" i="2"/>
  <c r="D220" i="2"/>
  <c r="F220" i="2"/>
  <c r="G220" i="2"/>
  <c r="H221" i="2"/>
  <c r="D221" i="2"/>
  <c r="F221" i="2"/>
  <c r="G221" i="2"/>
  <c r="D222" i="2"/>
  <c r="F222" i="2"/>
  <c r="G222" i="2"/>
  <c r="H222" i="2"/>
  <c r="D265" i="2"/>
  <c r="G265" i="2"/>
  <c r="H265" i="2"/>
  <c r="F265" i="2"/>
  <c r="G267" i="2"/>
  <c r="F267" i="2"/>
  <c r="H267" i="2"/>
  <c r="D267" i="2"/>
  <c r="G269" i="2"/>
  <c r="F269" i="2"/>
  <c r="H269" i="2"/>
  <c r="D269" i="2"/>
  <c r="D271" i="2"/>
  <c r="G271" i="2"/>
  <c r="F271" i="2"/>
  <c r="H271" i="2"/>
  <c r="F273" i="2"/>
  <c r="H273" i="2"/>
  <c r="G273" i="2"/>
  <c r="D273" i="2"/>
  <c r="F275" i="2"/>
  <c r="D275" i="2"/>
  <c r="G275" i="2"/>
  <c r="H275" i="2"/>
  <c r="F277" i="2"/>
  <c r="D277" i="2"/>
  <c r="G277" i="2"/>
  <c r="H277" i="2"/>
  <c r="F279" i="2"/>
  <c r="H279" i="2"/>
  <c r="G279" i="2"/>
  <c r="D279" i="2"/>
  <c r="H281" i="2"/>
  <c r="D281" i="2"/>
  <c r="F281" i="2"/>
  <c r="G281" i="2"/>
  <c r="F283" i="2"/>
  <c r="G283" i="2"/>
  <c r="D283" i="2"/>
  <c r="H283" i="2"/>
  <c r="D285" i="2"/>
  <c r="H285" i="2"/>
  <c r="F285" i="2"/>
  <c r="G285" i="2"/>
  <c r="F287" i="2"/>
  <c r="D287" i="2"/>
  <c r="H287" i="2"/>
  <c r="G287" i="2"/>
  <c r="D289" i="2"/>
  <c r="G289" i="2"/>
  <c r="F289" i="2"/>
  <c r="H289" i="2"/>
  <c r="D307" i="2"/>
  <c r="G307" i="2"/>
  <c r="H307" i="2"/>
  <c r="F307" i="2"/>
  <c r="H227" i="2"/>
  <c r="G227" i="2"/>
  <c r="F227" i="2"/>
  <c r="D227" i="2"/>
  <c r="D228" i="2"/>
  <c r="G228" i="2"/>
  <c r="H228" i="2"/>
  <c r="F228" i="2"/>
  <c r="D229" i="2"/>
  <c r="F229" i="2"/>
  <c r="H229" i="2"/>
  <c r="G229" i="2"/>
  <c r="F230" i="2"/>
  <c r="H230" i="2"/>
  <c r="G230" i="2"/>
  <c r="D230" i="2"/>
  <c r="D231" i="2"/>
  <c r="G231" i="2"/>
  <c r="F231" i="2"/>
  <c r="H231" i="2"/>
  <c r="F232" i="2"/>
  <c r="G232" i="2"/>
  <c r="D232" i="2"/>
  <c r="H232" i="2"/>
  <c r="G233" i="2"/>
  <c r="H233" i="2"/>
  <c r="D233" i="2"/>
  <c r="F233" i="2"/>
  <c r="H234" i="2"/>
  <c r="D234" i="2"/>
  <c r="G234" i="2"/>
  <c r="F234" i="2"/>
  <c r="F235" i="2"/>
  <c r="G235" i="2"/>
  <c r="H235" i="2"/>
  <c r="D235" i="2"/>
  <c r="G236" i="2"/>
  <c r="D236" i="2"/>
  <c r="F236" i="2"/>
  <c r="H236" i="2"/>
  <c r="F237" i="2"/>
  <c r="H237" i="2"/>
  <c r="G237" i="2"/>
  <c r="D237" i="2"/>
  <c r="F238" i="2"/>
  <c r="G238" i="2"/>
  <c r="H238" i="2"/>
  <c r="D238" i="2"/>
  <c r="F239" i="2"/>
  <c r="G239" i="2"/>
  <c r="H239" i="2"/>
  <c r="D239" i="2"/>
  <c r="G240" i="2"/>
  <c r="D240" i="2"/>
  <c r="F240" i="2"/>
  <c r="H240" i="2"/>
  <c r="H241" i="2"/>
  <c r="F241" i="2"/>
  <c r="G241" i="2"/>
  <c r="D241" i="2"/>
  <c r="D242" i="2"/>
  <c r="F242" i="2"/>
  <c r="H242" i="2"/>
  <c r="G242" i="2"/>
  <c r="F243" i="2"/>
  <c r="G243" i="2"/>
  <c r="H243" i="2"/>
  <c r="D243" i="2"/>
  <c r="G244" i="2"/>
  <c r="H244" i="2"/>
  <c r="D244" i="2"/>
  <c r="F244" i="2"/>
  <c r="D245" i="2"/>
  <c r="F245" i="2"/>
  <c r="G245" i="2"/>
  <c r="H245" i="2"/>
  <c r="D246" i="2"/>
  <c r="F246" i="2"/>
  <c r="H246" i="2"/>
  <c r="G246" i="2"/>
  <c r="D247" i="2"/>
  <c r="H247" i="2"/>
  <c r="G247" i="2"/>
  <c r="F247" i="2"/>
  <c r="J351" i="2"/>
  <c r="E351" i="2"/>
  <c r="J269" i="2"/>
  <c r="E269" i="2"/>
  <c r="J124" i="2"/>
  <c r="E124" i="2"/>
  <c r="J310" i="2"/>
  <c r="E310" i="2"/>
  <c r="J88" i="2"/>
  <c r="E88" i="2"/>
  <c r="J161" i="2"/>
  <c r="E161" i="2"/>
  <c r="J38" i="2"/>
  <c r="E38" i="2"/>
  <c r="J353" i="2"/>
  <c r="E353" i="2"/>
  <c r="J86" i="2"/>
  <c r="E86" i="2"/>
  <c r="J133" i="2"/>
  <c r="E133" i="2"/>
  <c r="J45" i="2"/>
  <c r="E45" i="2"/>
  <c r="J6" i="2"/>
  <c r="E6" i="2"/>
  <c r="J200" i="2"/>
  <c r="E200" i="2"/>
  <c r="E173" i="2"/>
  <c r="J173" i="2"/>
  <c r="E218" i="2"/>
  <c r="J218" i="2"/>
  <c r="E253" i="2"/>
  <c r="J253" i="2"/>
  <c r="E29" i="2"/>
  <c r="J29" i="2"/>
  <c r="E239" i="2"/>
  <c r="J239" i="2"/>
  <c r="E211" i="2"/>
  <c r="J211" i="2"/>
  <c r="E9" i="2"/>
  <c r="J9" i="2"/>
  <c r="E55" i="2"/>
  <c r="J55" i="2"/>
  <c r="E299" i="2"/>
  <c r="J299" i="2"/>
  <c r="F23" i="1"/>
  <c r="H4" i="2"/>
  <c r="E271" i="2"/>
  <c r="J271" i="2"/>
  <c r="E37" i="2"/>
  <c r="J37" i="2"/>
  <c r="E203" i="2"/>
  <c r="J203" i="2"/>
  <c r="E206" i="2"/>
  <c r="J206" i="2"/>
  <c r="E52" i="2"/>
  <c r="J52" i="2"/>
  <c r="E352" i="2"/>
  <c r="J352" i="2"/>
  <c r="E99" i="2"/>
  <c r="J99" i="2"/>
  <c r="E328" i="2"/>
  <c r="J328" i="2"/>
  <c r="E137" i="2"/>
  <c r="J137" i="2"/>
  <c r="E102" i="2"/>
  <c r="J102" i="2"/>
  <c r="F361" i="2"/>
  <c r="D361" i="2"/>
  <c r="H361" i="2"/>
  <c r="G361" i="2"/>
  <c r="E308" i="2"/>
  <c r="J308" i="2"/>
  <c r="E357" i="2"/>
  <c r="J357" i="2"/>
  <c r="E72" i="2"/>
  <c r="J72" i="2"/>
  <c r="E345" i="2"/>
  <c r="J345" i="2"/>
  <c r="E213" i="2"/>
  <c r="J213" i="2"/>
  <c r="E277" i="2"/>
  <c r="J277" i="2"/>
  <c r="E362" i="2"/>
  <c r="J362" i="2"/>
  <c r="I362" i="2"/>
  <c r="E54" i="2"/>
  <c r="J54" i="2"/>
  <c r="E285" i="2"/>
  <c r="J285" i="2"/>
  <c r="E49" i="2"/>
  <c r="J49" i="2"/>
  <c r="E27" i="2"/>
  <c r="J27" i="2"/>
  <c r="E214" i="2"/>
  <c r="J214" i="2"/>
  <c r="E163" i="2"/>
  <c r="J163" i="2"/>
  <c r="E119" i="2"/>
  <c r="J119" i="2"/>
  <c r="E236" i="2"/>
  <c r="J236" i="2"/>
  <c r="E125" i="2"/>
  <c r="J125" i="2"/>
  <c r="J230" i="2"/>
  <c r="E230" i="2"/>
  <c r="J210" i="2"/>
  <c r="E210" i="2"/>
  <c r="J41" i="2"/>
  <c r="E41" i="2"/>
  <c r="J63" i="2"/>
  <c r="E63" i="2"/>
  <c r="F248" i="2"/>
  <c r="G248" i="2"/>
  <c r="H248" i="2"/>
  <c r="D248" i="2"/>
  <c r="F249" i="2"/>
  <c r="G249" i="2"/>
  <c r="H249" i="2"/>
  <c r="D249" i="2"/>
  <c r="G250" i="2"/>
  <c r="H250" i="2"/>
  <c r="D250" i="2"/>
  <c r="F250" i="2"/>
  <c r="D251" i="2"/>
  <c r="G251" i="2"/>
  <c r="H251" i="2"/>
  <c r="F251" i="2"/>
  <c r="F252" i="2"/>
  <c r="G252" i="2"/>
  <c r="D252" i="2"/>
  <c r="H252" i="2"/>
  <c r="G253" i="2"/>
  <c r="D253" i="2"/>
  <c r="H253" i="2"/>
  <c r="F253" i="2"/>
  <c r="F254" i="2"/>
  <c r="H254" i="2"/>
  <c r="D254" i="2"/>
  <c r="G254" i="2"/>
  <c r="D255" i="2"/>
  <c r="H255" i="2"/>
  <c r="F255" i="2"/>
  <c r="G255" i="2"/>
  <c r="G256" i="2"/>
  <c r="D256" i="2"/>
  <c r="H256" i="2"/>
  <c r="F256" i="2"/>
  <c r="D257" i="2"/>
  <c r="G257" i="2"/>
  <c r="F257" i="2"/>
  <c r="H257" i="2"/>
  <c r="F258" i="2"/>
  <c r="H258" i="2"/>
  <c r="D258" i="2"/>
  <c r="G258" i="2"/>
  <c r="H259" i="2"/>
  <c r="G259" i="2"/>
  <c r="F259" i="2"/>
  <c r="D259" i="2"/>
  <c r="H260" i="2"/>
  <c r="D260" i="2"/>
  <c r="G260" i="2"/>
  <c r="F260" i="2"/>
  <c r="F261" i="2"/>
  <c r="G261" i="2"/>
  <c r="D261" i="2"/>
  <c r="H261" i="2"/>
  <c r="H262" i="2"/>
  <c r="D262" i="2"/>
  <c r="F262" i="2"/>
  <c r="G262" i="2"/>
  <c r="D263" i="2"/>
  <c r="F263" i="2"/>
  <c r="G263" i="2"/>
  <c r="H263" i="2"/>
  <c r="F264" i="2"/>
  <c r="D264" i="2"/>
  <c r="G264" i="2"/>
  <c r="H264" i="2"/>
  <c r="G266" i="2"/>
  <c r="H266" i="2"/>
  <c r="D266" i="2"/>
  <c r="F266" i="2"/>
  <c r="G268" i="2"/>
  <c r="D268" i="2"/>
  <c r="F268" i="2"/>
  <c r="H268" i="2"/>
  <c r="H270" i="2"/>
  <c r="G270" i="2"/>
  <c r="D270" i="2"/>
  <c r="F270" i="2"/>
  <c r="H272" i="2"/>
  <c r="D272" i="2"/>
  <c r="G272" i="2"/>
  <c r="F272" i="2"/>
  <c r="G274" i="2"/>
  <c r="D274" i="2"/>
  <c r="H274" i="2"/>
  <c r="F274" i="2"/>
  <c r="G276" i="2"/>
  <c r="H276" i="2"/>
  <c r="D276" i="2"/>
  <c r="F276" i="2"/>
  <c r="H278" i="2"/>
  <c r="D278" i="2"/>
  <c r="G278" i="2"/>
  <c r="F278" i="2"/>
  <c r="F280" i="2"/>
  <c r="G280" i="2"/>
  <c r="H280" i="2"/>
  <c r="D280" i="2"/>
  <c r="G282" i="2"/>
  <c r="D282" i="2"/>
  <c r="H282" i="2"/>
  <c r="F282" i="2"/>
  <c r="H284" i="2"/>
  <c r="F284" i="2"/>
  <c r="G284" i="2"/>
  <c r="D284" i="2"/>
  <c r="D286" i="2"/>
  <c r="F286" i="2"/>
  <c r="G286" i="2"/>
  <c r="H286" i="2"/>
  <c r="F288" i="2"/>
  <c r="H288" i="2"/>
  <c r="G288" i="2"/>
  <c r="D288" i="2"/>
  <c r="F306" i="2"/>
  <c r="G306" i="2"/>
  <c r="D306" i="2"/>
  <c r="H306" i="2"/>
  <c r="F308" i="2"/>
  <c r="D308" i="2"/>
  <c r="H308" i="2"/>
  <c r="G308" i="2"/>
  <c r="D290" i="2"/>
  <c r="H290" i="2"/>
  <c r="F290" i="2"/>
  <c r="G290" i="2"/>
  <c r="F291" i="2"/>
  <c r="D291" i="2"/>
  <c r="G291" i="2"/>
  <c r="H291" i="2"/>
  <c r="H292" i="2"/>
  <c r="F292" i="2"/>
  <c r="G292" i="2"/>
  <c r="D292" i="2"/>
  <c r="F293" i="2"/>
  <c r="H293" i="2"/>
  <c r="G293" i="2"/>
  <c r="D293" i="2"/>
  <c r="G294" i="2"/>
  <c r="F294" i="2"/>
  <c r="D294" i="2"/>
  <c r="H294" i="2"/>
  <c r="D295" i="2"/>
  <c r="H295" i="2"/>
  <c r="G295" i="2"/>
  <c r="F295" i="2"/>
  <c r="G296" i="2"/>
  <c r="D296" i="2"/>
  <c r="F296" i="2"/>
  <c r="H296" i="2"/>
  <c r="D297" i="2"/>
  <c r="G297" i="2"/>
  <c r="H297" i="2"/>
  <c r="F297" i="2"/>
  <c r="F298" i="2"/>
  <c r="G298" i="2"/>
  <c r="D298" i="2"/>
  <c r="H298" i="2"/>
  <c r="H299" i="2"/>
  <c r="F299" i="2"/>
  <c r="G299" i="2"/>
  <c r="D299" i="2"/>
  <c r="F300" i="2"/>
  <c r="G300" i="2"/>
  <c r="H300" i="2"/>
  <c r="D300" i="2"/>
  <c r="F301" i="2"/>
  <c r="H301" i="2"/>
  <c r="D301" i="2"/>
  <c r="G301" i="2"/>
  <c r="G302" i="2"/>
  <c r="F302" i="2"/>
  <c r="H302" i="2"/>
  <c r="D302" i="2"/>
  <c r="H303" i="2"/>
  <c r="F303" i="2"/>
  <c r="G303" i="2"/>
  <c r="D303" i="2"/>
  <c r="H304" i="2"/>
  <c r="F304" i="2"/>
  <c r="D304" i="2"/>
  <c r="G304" i="2"/>
  <c r="G310" i="2"/>
  <c r="F310" i="2"/>
  <c r="H310" i="2"/>
  <c r="D310" i="2"/>
  <c r="H311" i="2"/>
  <c r="G311" i="2"/>
  <c r="D311" i="2"/>
  <c r="F311" i="2"/>
  <c r="F312" i="2"/>
  <c r="G312" i="2"/>
  <c r="D312" i="2"/>
  <c r="H312" i="2"/>
  <c r="G313" i="2"/>
  <c r="F313" i="2"/>
  <c r="H313" i="2"/>
  <c r="D313" i="2"/>
  <c r="H314" i="2"/>
  <c r="F314" i="2"/>
  <c r="G314" i="2"/>
  <c r="D314" i="2"/>
  <c r="G315" i="2"/>
  <c r="H315" i="2"/>
  <c r="D315" i="2"/>
  <c r="F315" i="2"/>
  <c r="H316" i="2"/>
  <c r="G316" i="2"/>
  <c r="F316" i="2"/>
  <c r="D316" i="2"/>
  <c r="F317" i="2"/>
  <c r="H317" i="2"/>
  <c r="G317" i="2"/>
  <c r="D317" i="2"/>
  <c r="H358" i="2"/>
  <c r="F358" i="2"/>
  <c r="G358" i="2"/>
  <c r="D358" i="2"/>
  <c r="D359" i="2"/>
  <c r="H359" i="2"/>
  <c r="F359" i="2"/>
  <c r="G359" i="2"/>
  <c r="F318" i="2"/>
  <c r="D318" i="2"/>
  <c r="H318" i="2"/>
  <c r="G318" i="2"/>
  <c r="D357" i="2"/>
  <c r="H357" i="2"/>
  <c r="F357" i="2"/>
  <c r="G357" i="2"/>
  <c r="F356" i="2"/>
  <c r="H356" i="2"/>
  <c r="G356" i="2"/>
  <c r="D356" i="2"/>
  <c r="G319" i="2"/>
  <c r="F319" i="2"/>
  <c r="H319" i="2"/>
  <c r="D319" i="2"/>
  <c r="H320" i="2"/>
  <c r="F320" i="2"/>
  <c r="D320" i="2"/>
  <c r="G320" i="2"/>
  <c r="H321" i="2"/>
  <c r="F321" i="2"/>
  <c r="G321" i="2"/>
  <c r="D321" i="2"/>
  <c r="H322" i="2"/>
  <c r="D322" i="2"/>
  <c r="G322" i="2"/>
  <c r="F322" i="2"/>
  <c r="H323" i="2"/>
  <c r="D323" i="2"/>
  <c r="G323" i="2"/>
  <c r="F323" i="2"/>
  <c r="F324" i="2"/>
  <c r="D324" i="2"/>
  <c r="H324" i="2"/>
  <c r="G324" i="2"/>
  <c r="H217" i="2"/>
  <c r="G217" i="2"/>
  <c r="F217" i="2"/>
  <c r="D217" i="2"/>
  <c r="G78" i="2"/>
  <c r="F78" i="2"/>
  <c r="D78" i="2"/>
  <c r="H78" i="2"/>
  <c r="D106" i="2"/>
  <c r="G106" i="2"/>
  <c r="F106" i="2"/>
  <c r="H106" i="2"/>
  <c r="H362" i="2"/>
  <c r="G362" i="2"/>
  <c r="F362" i="2"/>
  <c r="C362" i="2"/>
  <c r="D362" i="2"/>
  <c r="J301" i="2"/>
  <c r="E301" i="2"/>
  <c r="J279" i="2"/>
  <c r="E279" i="2"/>
  <c r="E25" i="2"/>
  <c r="J25" i="2"/>
  <c r="E192" i="2"/>
  <c r="J192" i="2"/>
  <c r="E275" i="2"/>
  <c r="J275" i="2"/>
  <c r="E244" i="2"/>
  <c r="J244" i="2"/>
  <c r="E159" i="2"/>
  <c r="J159" i="2"/>
  <c r="E282" i="2"/>
  <c r="J282" i="2"/>
  <c r="J209" i="2"/>
  <c r="E209" i="2"/>
  <c r="J334" i="2"/>
  <c r="E334" i="2"/>
  <c r="J323" i="2"/>
  <c r="E323" i="2"/>
  <c r="J331" i="2"/>
  <c r="E331" i="2"/>
  <c r="J111" i="2"/>
  <c r="E111" i="2"/>
  <c r="J305" i="2"/>
  <c r="E305" i="2"/>
  <c r="J215" i="2"/>
  <c r="E215" i="2"/>
  <c r="J139" i="2"/>
  <c r="E139" i="2"/>
  <c r="J360" i="2"/>
  <c r="E360" i="2"/>
  <c r="E332" i="2"/>
  <c r="J332" i="2"/>
  <c r="E97" i="2"/>
  <c r="J97" i="2"/>
  <c r="E24" i="2"/>
  <c r="J24" i="2"/>
  <c r="J180" i="2"/>
  <c r="E180" i="2"/>
  <c r="J287" i="2"/>
  <c r="E287" i="2"/>
  <c r="J306" i="2"/>
  <c r="E306" i="2"/>
  <c r="J266" i="2"/>
  <c r="E266" i="2"/>
  <c r="J262" i="2"/>
  <c r="E262" i="2"/>
  <c r="J71" i="2"/>
  <c r="E71" i="2"/>
  <c r="J317" i="2"/>
  <c r="E317" i="2"/>
  <c r="J251" i="2"/>
  <c r="E251" i="2"/>
  <c r="J156" i="2"/>
  <c r="E156" i="2"/>
  <c r="C360" i="2"/>
  <c r="I360" i="2"/>
  <c r="C361" i="2"/>
  <c r="I361" i="2"/>
  <c r="J361" i="2"/>
  <c r="E361" i="2"/>
  <c r="J109" i="2"/>
  <c r="E109" i="2"/>
  <c r="J122" i="2"/>
  <c r="E122" i="2"/>
  <c r="J339" i="2"/>
  <c r="E339" i="2"/>
  <c r="J189" i="2"/>
  <c r="E189" i="2"/>
  <c r="J242" i="2"/>
  <c r="E242" i="2"/>
  <c r="J297" i="2"/>
  <c r="E297" i="2"/>
  <c r="J69" i="2"/>
  <c r="E69" i="2"/>
  <c r="J19" i="2"/>
  <c r="E19" i="2"/>
  <c r="J202" i="2"/>
  <c r="E202" i="2"/>
  <c r="J115" i="2"/>
  <c r="E115" i="2"/>
  <c r="J247" i="2"/>
  <c r="E247" i="2"/>
  <c r="J294" i="2"/>
  <c r="E294" i="2"/>
  <c r="J311" i="2"/>
  <c r="E311" i="2"/>
  <c r="J330" i="2"/>
  <c r="E330" i="2"/>
  <c r="I355" i="2"/>
  <c r="C356" i="2"/>
  <c r="I356" i="2"/>
  <c r="C357" i="2"/>
  <c r="I357" i="2"/>
  <c r="C358" i="2"/>
  <c r="I358" i="2"/>
  <c r="C359" i="2"/>
  <c r="I359" i="2"/>
  <c r="J359" i="2"/>
  <c r="E359" i="2"/>
  <c r="J228" i="2"/>
  <c r="E228" i="2"/>
  <c r="J142" i="2"/>
  <c r="E142" i="2"/>
  <c r="J44" i="2"/>
  <c r="E44" i="2"/>
  <c r="J195" i="2"/>
  <c r="E195" i="2"/>
  <c r="J264" i="2"/>
  <c r="E264" i="2"/>
  <c r="J33" i="2"/>
  <c r="E33" i="2"/>
  <c r="J260" i="2"/>
  <c r="E260" i="2"/>
  <c r="J98" i="2"/>
  <c r="E98" i="2"/>
  <c r="J309" i="2"/>
  <c r="E309" i="2"/>
  <c r="J146" i="2"/>
  <c r="E146" i="2"/>
  <c r="J182" i="2"/>
  <c r="E182" i="2"/>
  <c r="J176" i="2"/>
  <c r="E176" i="2"/>
  <c r="J155" i="2"/>
  <c r="E155" i="2"/>
  <c r="J274" i="2"/>
  <c r="E274" i="2"/>
  <c r="J250" i="2"/>
  <c r="E250" i="2"/>
  <c r="J62" i="2"/>
  <c r="E62" i="2"/>
  <c r="D355" i="2"/>
  <c r="H355" i="2"/>
  <c r="G355" i="2"/>
  <c r="I354" i="2"/>
  <c r="C355" i="2"/>
  <c r="F355" i="2"/>
  <c r="J255" i="2"/>
  <c r="E255" i="2"/>
  <c r="F24" i="1"/>
  <c r="J4" i="2"/>
  <c r="E4" i="2"/>
  <c r="F25" i="1"/>
  <c r="H223" i="2"/>
  <c r="G223" i="2"/>
  <c r="D223" i="2"/>
  <c r="F223" i="2"/>
  <c r="G12" i="2"/>
  <c r="F12" i="2"/>
  <c r="H12" i="2"/>
  <c r="D12" i="2"/>
  <c r="G325" i="2"/>
  <c r="H325" i="2"/>
  <c r="D325" i="2"/>
  <c r="F325" i="2"/>
  <c r="D336" i="2"/>
  <c r="H336" i="2"/>
  <c r="F336" i="2"/>
  <c r="G336" i="2"/>
  <c r="D337" i="2"/>
  <c r="F337" i="2"/>
  <c r="H337" i="2"/>
  <c r="G337" i="2"/>
  <c r="F338" i="2"/>
  <c r="D338" i="2"/>
  <c r="H338" i="2"/>
  <c r="G338" i="2"/>
  <c r="F339" i="2"/>
  <c r="D339" i="2"/>
  <c r="G339" i="2"/>
  <c r="H339" i="2"/>
  <c r="F340" i="2"/>
  <c r="D340" i="2"/>
  <c r="G340" i="2"/>
  <c r="H340" i="2"/>
  <c r="F341" i="2"/>
  <c r="G341" i="2"/>
  <c r="H341" i="2"/>
  <c r="D341" i="2"/>
  <c r="F342" i="2"/>
  <c r="D342" i="2"/>
  <c r="G342" i="2"/>
  <c r="H342" i="2"/>
  <c r="F343" i="2"/>
  <c r="G343" i="2"/>
  <c r="D343" i="2"/>
  <c r="H343" i="2"/>
  <c r="F344" i="2"/>
  <c r="D344" i="2"/>
  <c r="H344" i="2"/>
  <c r="G344" i="2"/>
  <c r="H345" i="2"/>
  <c r="F345" i="2"/>
  <c r="D345" i="2"/>
  <c r="G345" i="2"/>
  <c r="H346" i="2"/>
  <c r="F346" i="2"/>
  <c r="G346" i="2"/>
  <c r="D346" i="2"/>
  <c r="G347" i="2"/>
  <c r="H347" i="2"/>
  <c r="F347" i="2"/>
  <c r="D347" i="2"/>
  <c r="G348" i="2"/>
  <c r="D348" i="2"/>
  <c r="F348" i="2"/>
  <c r="H348" i="2"/>
  <c r="D349" i="2"/>
  <c r="G349" i="2"/>
  <c r="H349" i="2"/>
  <c r="F349" i="2"/>
  <c r="D350" i="2"/>
  <c r="F350" i="2"/>
  <c r="H350" i="2"/>
  <c r="G350" i="2"/>
  <c r="D351" i="2"/>
  <c r="H351" i="2"/>
  <c r="G351" i="2"/>
  <c r="F351" i="2"/>
  <c r="D352" i="2"/>
  <c r="F352" i="2"/>
  <c r="H352" i="2"/>
  <c r="G352" i="2"/>
  <c r="F353" i="2"/>
  <c r="D353" i="2"/>
  <c r="G353" i="2"/>
  <c r="H353" i="2"/>
  <c r="G354" i="2"/>
  <c r="H354" i="2"/>
  <c r="D354" i="2"/>
  <c r="C349" i="2"/>
  <c r="I349" i="2"/>
  <c r="C350" i="2"/>
  <c r="I350" i="2"/>
  <c r="C351" i="2"/>
  <c r="I351" i="2"/>
  <c r="C352" i="2"/>
  <c r="I352" i="2"/>
  <c r="C353" i="2"/>
  <c r="I353" i="2"/>
  <c r="C354" i="2"/>
  <c r="F354" i="2"/>
  <c r="F335" i="2"/>
  <c r="G335" i="2"/>
  <c r="D335" i="2"/>
  <c r="H335" i="2"/>
  <c r="F334" i="2"/>
  <c r="D334" i="2"/>
  <c r="H334" i="2"/>
  <c r="G334" i="2"/>
  <c r="D332" i="2"/>
  <c r="F332" i="2"/>
  <c r="H332" i="2"/>
  <c r="G332" i="2"/>
  <c r="G6" i="2"/>
  <c r="H6" i="2"/>
  <c r="F6" i="2"/>
  <c r="D6" i="2"/>
  <c r="H179" i="2"/>
  <c r="G179" i="2"/>
  <c r="D179" i="2"/>
  <c r="F179" i="2"/>
  <c r="D19" i="2"/>
  <c r="G19" i="2"/>
  <c r="F19" i="2"/>
  <c r="H19" i="2"/>
  <c r="D309" i="2"/>
  <c r="F309" i="2"/>
  <c r="H309" i="2"/>
  <c r="G309" i="2"/>
  <c r="F326" i="2"/>
  <c r="D326" i="2"/>
  <c r="G326" i="2"/>
  <c r="H326" i="2"/>
  <c r="H327" i="2"/>
  <c r="D327" i="2"/>
  <c r="F327" i="2"/>
  <c r="G327" i="2"/>
  <c r="H328" i="2"/>
  <c r="D328" i="2"/>
  <c r="G328" i="2"/>
  <c r="F328" i="2"/>
  <c r="D329" i="2"/>
  <c r="G329" i="2"/>
  <c r="H329" i="2"/>
  <c r="F329" i="2"/>
  <c r="D330" i="2"/>
  <c r="F330" i="2"/>
  <c r="H330" i="2"/>
  <c r="G330" i="2"/>
  <c r="G331" i="2"/>
  <c r="D331" i="2"/>
  <c r="H331" i="2"/>
  <c r="F331" i="2"/>
  <c r="F305" i="2"/>
  <c r="D305" i="2"/>
  <c r="G305" i="2"/>
  <c r="H305" i="2"/>
  <c r="H156" i="2"/>
  <c r="G156" i="2"/>
  <c r="F156" i="2"/>
  <c r="D156" i="2"/>
  <c r="D333" i="2"/>
  <c r="G333" i="2"/>
  <c r="F333" i="2"/>
  <c r="H333" i="2"/>
  <c r="J304" i="2"/>
  <c r="E304" i="2"/>
  <c r="J254" i="2"/>
  <c r="E254" i="2"/>
  <c r="J340" i="2"/>
  <c r="E340" i="2"/>
  <c r="D4" i="2"/>
  <c r="I4" i="2"/>
  <c r="C5" i="2"/>
  <c r="I5" i="2"/>
  <c r="C6" i="2"/>
  <c r="I6" i="2"/>
  <c r="C7" i="2"/>
  <c r="I7" i="2"/>
  <c r="C8" i="2"/>
  <c r="I8" i="2"/>
  <c r="C9" i="2"/>
  <c r="I9" i="2"/>
  <c r="C10" i="2"/>
  <c r="I10" i="2"/>
  <c r="C11" i="2"/>
  <c r="I11" i="2"/>
  <c r="C12" i="2"/>
  <c r="I12" i="2"/>
  <c r="C13" i="2"/>
  <c r="I13" i="2"/>
  <c r="C14" i="2"/>
  <c r="I14" i="2"/>
  <c r="C15" i="2"/>
  <c r="I15" i="2"/>
  <c r="C16" i="2"/>
  <c r="I16" i="2"/>
  <c r="C17" i="2"/>
  <c r="I17" i="2"/>
  <c r="C18" i="2"/>
  <c r="I18" i="2"/>
  <c r="C19" i="2"/>
  <c r="I19" i="2"/>
  <c r="C20" i="2"/>
  <c r="I20" i="2"/>
  <c r="C21" i="2"/>
  <c r="I21" i="2"/>
  <c r="C22" i="2"/>
  <c r="I22" i="2"/>
  <c r="C23" i="2"/>
  <c r="I23" i="2"/>
  <c r="C24" i="2"/>
  <c r="I24" i="2"/>
  <c r="C25" i="2"/>
  <c r="I25" i="2"/>
  <c r="C26" i="2"/>
  <c r="I26" i="2"/>
  <c r="C27" i="2"/>
  <c r="I27" i="2"/>
  <c r="C28" i="2"/>
  <c r="I28" i="2"/>
  <c r="C29" i="2"/>
  <c r="I29" i="2"/>
  <c r="C30" i="2"/>
  <c r="I30" i="2"/>
  <c r="C31" i="2"/>
  <c r="I31" i="2"/>
  <c r="C32" i="2"/>
  <c r="I32" i="2"/>
  <c r="C33" i="2"/>
  <c r="I33" i="2"/>
  <c r="C34" i="2"/>
  <c r="I34" i="2"/>
  <c r="C35" i="2"/>
  <c r="I35" i="2"/>
  <c r="C36" i="2"/>
  <c r="I36" i="2"/>
  <c r="C37" i="2"/>
  <c r="I37" i="2"/>
  <c r="C38" i="2"/>
  <c r="I38" i="2"/>
  <c r="C39" i="2"/>
  <c r="I39" i="2"/>
  <c r="C40" i="2"/>
  <c r="I40" i="2"/>
  <c r="C41" i="2"/>
  <c r="I41" i="2"/>
  <c r="C42" i="2"/>
  <c r="I42" i="2"/>
  <c r="C43" i="2"/>
  <c r="I43" i="2"/>
  <c r="C44" i="2"/>
  <c r="I44" i="2"/>
  <c r="C45" i="2"/>
  <c r="I45" i="2"/>
  <c r="C46" i="2"/>
  <c r="I46" i="2"/>
  <c r="C47" i="2"/>
  <c r="I47" i="2"/>
  <c r="C48" i="2"/>
  <c r="I48" i="2"/>
  <c r="C49" i="2"/>
  <c r="I49" i="2"/>
  <c r="C50" i="2"/>
  <c r="I50" i="2"/>
  <c r="C51" i="2"/>
  <c r="I51" i="2"/>
  <c r="C52" i="2"/>
  <c r="I52" i="2"/>
  <c r="C53" i="2"/>
  <c r="I53" i="2"/>
  <c r="C54" i="2"/>
  <c r="I54" i="2"/>
  <c r="C55" i="2"/>
  <c r="I55" i="2"/>
  <c r="C56" i="2"/>
  <c r="I56" i="2"/>
  <c r="C57" i="2"/>
  <c r="I57" i="2"/>
  <c r="C58" i="2"/>
  <c r="I58" i="2"/>
  <c r="C59" i="2"/>
  <c r="I59" i="2"/>
  <c r="C60" i="2"/>
  <c r="I60" i="2"/>
  <c r="C61" i="2"/>
  <c r="I61" i="2"/>
  <c r="C62" i="2"/>
  <c r="I62" i="2"/>
  <c r="C63" i="2"/>
  <c r="I63" i="2"/>
  <c r="C64" i="2"/>
  <c r="I64" i="2"/>
  <c r="C65" i="2"/>
  <c r="I65" i="2"/>
  <c r="C66" i="2"/>
  <c r="I66" i="2"/>
  <c r="C67" i="2"/>
  <c r="I67" i="2"/>
  <c r="C68" i="2"/>
  <c r="I68" i="2"/>
  <c r="C69" i="2"/>
  <c r="I69" i="2"/>
  <c r="C70" i="2"/>
  <c r="I70" i="2"/>
  <c r="C71" i="2"/>
  <c r="I71" i="2"/>
  <c r="C72" i="2"/>
  <c r="I72" i="2"/>
  <c r="C73" i="2"/>
  <c r="I73" i="2"/>
  <c r="C74" i="2"/>
  <c r="I74" i="2"/>
  <c r="C75" i="2"/>
  <c r="I75" i="2"/>
  <c r="C76" i="2"/>
  <c r="I76" i="2"/>
  <c r="C77" i="2"/>
  <c r="I77" i="2"/>
  <c r="C78" i="2"/>
  <c r="I78" i="2"/>
  <c r="C79" i="2"/>
  <c r="I79" i="2"/>
  <c r="C80" i="2"/>
  <c r="I80" i="2"/>
  <c r="C81" i="2"/>
  <c r="I81" i="2"/>
  <c r="C82" i="2"/>
  <c r="I82" i="2"/>
  <c r="C83" i="2"/>
  <c r="I83" i="2"/>
  <c r="C84" i="2"/>
  <c r="I84" i="2"/>
  <c r="C85" i="2"/>
  <c r="I85" i="2"/>
  <c r="C86" i="2"/>
  <c r="I86" i="2"/>
  <c r="C87" i="2"/>
  <c r="I87" i="2"/>
  <c r="C88" i="2"/>
  <c r="I88" i="2"/>
  <c r="C89" i="2"/>
  <c r="I89" i="2"/>
  <c r="C90" i="2"/>
  <c r="I90" i="2"/>
  <c r="C91" i="2"/>
  <c r="I91" i="2"/>
  <c r="C92" i="2"/>
  <c r="I92" i="2"/>
  <c r="C93" i="2"/>
  <c r="I93" i="2"/>
  <c r="C94" i="2"/>
  <c r="I94" i="2"/>
  <c r="C95" i="2"/>
  <c r="I95" i="2"/>
  <c r="C96" i="2"/>
  <c r="I96" i="2"/>
  <c r="C97" i="2"/>
  <c r="I97" i="2"/>
  <c r="C98" i="2"/>
  <c r="I98" i="2"/>
  <c r="C99" i="2"/>
  <c r="I99" i="2"/>
  <c r="C100" i="2"/>
  <c r="I100" i="2"/>
  <c r="C101" i="2"/>
  <c r="I101" i="2"/>
  <c r="C102" i="2"/>
  <c r="I102" i="2"/>
  <c r="C103" i="2"/>
  <c r="I103" i="2"/>
  <c r="C104" i="2"/>
  <c r="I104" i="2"/>
  <c r="C105" i="2"/>
  <c r="I105" i="2"/>
  <c r="C106" i="2"/>
  <c r="I106" i="2"/>
  <c r="C107" i="2"/>
  <c r="I107" i="2"/>
  <c r="C108" i="2"/>
  <c r="I108" i="2"/>
  <c r="C109" i="2"/>
  <c r="I109" i="2"/>
  <c r="C110" i="2"/>
  <c r="I110" i="2"/>
  <c r="C111" i="2"/>
  <c r="I111" i="2"/>
  <c r="C112" i="2"/>
  <c r="I112" i="2"/>
  <c r="C113" i="2"/>
  <c r="I113" i="2"/>
  <c r="C114" i="2"/>
  <c r="I114" i="2"/>
  <c r="C115" i="2"/>
  <c r="I115" i="2"/>
  <c r="C116" i="2"/>
  <c r="I116" i="2"/>
  <c r="C117" i="2"/>
  <c r="I117" i="2"/>
  <c r="C118" i="2"/>
  <c r="I118" i="2"/>
  <c r="C119" i="2"/>
  <c r="I119" i="2"/>
  <c r="C120" i="2"/>
  <c r="I120" i="2"/>
  <c r="C121" i="2"/>
  <c r="I121" i="2"/>
  <c r="C122" i="2"/>
  <c r="I122" i="2"/>
  <c r="C123" i="2"/>
  <c r="I123" i="2"/>
  <c r="C124" i="2"/>
  <c r="I124" i="2"/>
  <c r="C125" i="2"/>
  <c r="I125" i="2"/>
  <c r="C126" i="2"/>
  <c r="I126" i="2"/>
  <c r="C127" i="2"/>
  <c r="I127" i="2"/>
  <c r="C128" i="2"/>
  <c r="I128" i="2"/>
  <c r="C129" i="2"/>
  <c r="I129" i="2"/>
  <c r="C130" i="2"/>
  <c r="I130" i="2"/>
  <c r="C131" i="2"/>
  <c r="I131" i="2"/>
  <c r="C132" i="2"/>
  <c r="I132" i="2"/>
  <c r="C133" i="2"/>
  <c r="I133" i="2"/>
  <c r="C134" i="2"/>
  <c r="I134" i="2"/>
  <c r="C135" i="2"/>
  <c r="I135" i="2"/>
  <c r="C136" i="2"/>
  <c r="I136" i="2"/>
  <c r="C137" i="2"/>
  <c r="I137" i="2"/>
  <c r="C138" i="2"/>
  <c r="I138" i="2"/>
  <c r="C139" i="2"/>
  <c r="I139" i="2"/>
  <c r="C140" i="2"/>
  <c r="I140" i="2"/>
  <c r="C141" i="2"/>
  <c r="I141" i="2"/>
  <c r="C142" i="2"/>
  <c r="I142" i="2"/>
  <c r="C143" i="2"/>
  <c r="I143" i="2"/>
  <c r="C144" i="2"/>
  <c r="I144" i="2"/>
  <c r="C145" i="2"/>
  <c r="I145" i="2"/>
  <c r="C146" i="2"/>
  <c r="I146" i="2"/>
  <c r="C147" i="2"/>
  <c r="I147" i="2"/>
  <c r="C148" i="2"/>
  <c r="I148" i="2"/>
  <c r="C149" i="2"/>
  <c r="I149" i="2"/>
  <c r="C150" i="2"/>
  <c r="I150" i="2"/>
  <c r="C151" i="2"/>
  <c r="I151" i="2"/>
  <c r="C152" i="2"/>
  <c r="I152" i="2"/>
  <c r="C153" i="2"/>
  <c r="I153" i="2"/>
  <c r="C154" i="2"/>
  <c r="I154" i="2"/>
  <c r="C155" i="2"/>
  <c r="I155" i="2"/>
  <c r="C156" i="2"/>
  <c r="I156" i="2"/>
  <c r="C157" i="2"/>
  <c r="I157" i="2"/>
  <c r="C158" i="2"/>
  <c r="I158" i="2"/>
  <c r="C159" i="2"/>
  <c r="I159" i="2"/>
  <c r="C160" i="2"/>
  <c r="I160" i="2"/>
  <c r="C161" i="2"/>
  <c r="I161" i="2"/>
  <c r="C162" i="2"/>
  <c r="I162" i="2"/>
  <c r="C163" i="2"/>
  <c r="I163" i="2"/>
  <c r="C164" i="2"/>
  <c r="I164" i="2"/>
  <c r="C165" i="2"/>
  <c r="I165" i="2"/>
  <c r="C166" i="2"/>
  <c r="I166" i="2"/>
  <c r="C167" i="2"/>
  <c r="I167" i="2"/>
  <c r="C168" i="2"/>
  <c r="I168" i="2"/>
  <c r="C169" i="2"/>
  <c r="I169" i="2"/>
  <c r="C170" i="2"/>
  <c r="I170" i="2"/>
  <c r="C171" i="2"/>
  <c r="I171" i="2"/>
  <c r="C172" i="2"/>
  <c r="I172" i="2"/>
  <c r="C173" i="2"/>
  <c r="I173" i="2"/>
  <c r="C174" i="2"/>
  <c r="I174" i="2"/>
  <c r="C175" i="2"/>
  <c r="I175" i="2"/>
  <c r="C176" i="2"/>
  <c r="I176" i="2"/>
  <c r="C177" i="2"/>
  <c r="I177" i="2"/>
  <c r="C178" i="2"/>
  <c r="I178" i="2"/>
  <c r="C179" i="2"/>
  <c r="I179" i="2"/>
  <c r="C180" i="2"/>
  <c r="I180" i="2"/>
  <c r="C181" i="2"/>
  <c r="I181" i="2"/>
  <c r="C182" i="2"/>
  <c r="I182" i="2"/>
  <c r="C183" i="2"/>
  <c r="I183" i="2"/>
  <c r="C184" i="2"/>
  <c r="I184" i="2"/>
  <c r="C185" i="2"/>
  <c r="I185" i="2"/>
  <c r="C186" i="2"/>
  <c r="I186" i="2"/>
  <c r="C187" i="2"/>
  <c r="I187" i="2"/>
  <c r="C188" i="2"/>
  <c r="I188" i="2"/>
  <c r="C189" i="2"/>
  <c r="I189" i="2"/>
  <c r="C190" i="2"/>
  <c r="I190" i="2"/>
  <c r="C191" i="2"/>
  <c r="I191" i="2"/>
  <c r="C192" i="2"/>
  <c r="I192" i="2"/>
  <c r="C193" i="2"/>
  <c r="I193" i="2"/>
  <c r="C194" i="2"/>
  <c r="I194" i="2"/>
  <c r="C195" i="2"/>
  <c r="I195" i="2"/>
  <c r="C196" i="2"/>
  <c r="I196" i="2"/>
  <c r="C197" i="2"/>
  <c r="I197" i="2"/>
  <c r="C198" i="2"/>
  <c r="I198" i="2"/>
  <c r="C199" i="2"/>
  <c r="I199" i="2"/>
  <c r="C200" i="2"/>
  <c r="I200" i="2"/>
  <c r="C201" i="2"/>
  <c r="I201" i="2"/>
  <c r="C202" i="2"/>
  <c r="I202" i="2"/>
  <c r="C203" i="2"/>
  <c r="I203" i="2"/>
  <c r="C204" i="2"/>
  <c r="I204" i="2"/>
  <c r="C205" i="2"/>
  <c r="I205" i="2"/>
  <c r="C206" i="2"/>
  <c r="I206" i="2"/>
  <c r="C207" i="2"/>
  <c r="I207" i="2"/>
  <c r="C208" i="2"/>
  <c r="I208" i="2"/>
  <c r="C209" i="2"/>
  <c r="I209" i="2"/>
  <c r="C210" i="2"/>
  <c r="I210" i="2"/>
  <c r="C211" i="2"/>
  <c r="I211" i="2"/>
  <c r="C212" i="2"/>
  <c r="I212" i="2"/>
  <c r="C213" i="2"/>
  <c r="I213" i="2"/>
  <c r="C214" i="2"/>
  <c r="I214" i="2"/>
  <c r="C215" i="2"/>
  <c r="I215" i="2"/>
  <c r="C216" i="2"/>
  <c r="I216" i="2"/>
  <c r="C217" i="2"/>
  <c r="I217" i="2"/>
  <c r="C218" i="2"/>
  <c r="I218" i="2"/>
  <c r="C219" i="2"/>
  <c r="I219" i="2"/>
  <c r="C220" i="2"/>
  <c r="I220" i="2"/>
  <c r="C221" i="2"/>
  <c r="I221" i="2"/>
  <c r="C222" i="2"/>
  <c r="I222" i="2"/>
  <c r="C223" i="2"/>
  <c r="I223" i="2"/>
  <c r="C224" i="2"/>
  <c r="I224" i="2"/>
  <c r="C225" i="2"/>
  <c r="I225" i="2"/>
  <c r="C226" i="2"/>
  <c r="I226" i="2"/>
  <c r="C227" i="2"/>
  <c r="I227" i="2"/>
  <c r="C228" i="2"/>
  <c r="I228" i="2"/>
  <c r="C229" i="2"/>
  <c r="I229" i="2"/>
  <c r="C230" i="2"/>
  <c r="I230" i="2"/>
  <c r="C231" i="2"/>
  <c r="I231" i="2"/>
  <c r="C232" i="2"/>
  <c r="I232" i="2"/>
  <c r="C233" i="2"/>
  <c r="I233" i="2"/>
  <c r="C234" i="2"/>
  <c r="I234" i="2"/>
  <c r="C235" i="2"/>
  <c r="I235" i="2"/>
  <c r="C236" i="2"/>
  <c r="I236" i="2"/>
  <c r="C237" i="2"/>
  <c r="I237" i="2"/>
  <c r="C238" i="2"/>
  <c r="I238" i="2"/>
  <c r="C239" i="2"/>
  <c r="I239" i="2"/>
  <c r="C240" i="2"/>
  <c r="I240" i="2"/>
  <c r="C241" i="2"/>
  <c r="I241" i="2"/>
  <c r="C242" i="2"/>
  <c r="I242" i="2"/>
  <c r="C243" i="2"/>
  <c r="I243" i="2"/>
  <c r="C244" i="2"/>
  <c r="I244" i="2"/>
  <c r="C245" i="2"/>
  <c r="I245" i="2"/>
  <c r="C246" i="2"/>
  <c r="I246" i="2"/>
  <c r="C247" i="2"/>
  <c r="I247" i="2"/>
  <c r="C248" i="2"/>
  <c r="I248" i="2"/>
  <c r="C249" i="2"/>
  <c r="I249" i="2"/>
  <c r="C250" i="2"/>
  <c r="I250" i="2"/>
  <c r="C251" i="2"/>
  <c r="I251" i="2"/>
  <c r="C252" i="2"/>
  <c r="I252" i="2"/>
  <c r="C253" i="2"/>
  <c r="I253" i="2"/>
  <c r="C254" i="2"/>
  <c r="I254" i="2"/>
  <c r="C255" i="2"/>
  <c r="I255" i="2"/>
  <c r="C256" i="2"/>
  <c r="I256" i="2"/>
  <c r="C257" i="2"/>
  <c r="I257" i="2"/>
  <c r="C258" i="2"/>
  <c r="I258" i="2"/>
  <c r="C259" i="2"/>
  <c r="I259" i="2"/>
  <c r="C260" i="2"/>
  <c r="I260" i="2"/>
  <c r="C261" i="2"/>
  <c r="I261" i="2"/>
  <c r="C262" i="2"/>
  <c r="I262" i="2"/>
  <c r="C263" i="2"/>
  <c r="I263" i="2"/>
  <c r="C264" i="2"/>
  <c r="I264" i="2"/>
  <c r="C265" i="2"/>
  <c r="I265" i="2"/>
  <c r="C266" i="2"/>
  <c r="I266" i="2"/>
  <c r="C267" i="2"/>
  <c r="I267" i="2"/>
  <c r="C268" i="2"/>
  <c r="I268" i="2"/>
  <c r="C269" i="2"/>
  <c r="I269" i="2"/>
  <c r="C270" i="2"/>
  <c r="I270" i="2"/>
  <c r="C271" i="2"/>
  <c r="I271" i="2"/>
  <c r="C272" i="2"/>
  <c r="I272" i="2"/>
  <c r="C273" i="2"/>
  <c r="I273" i="2"/>
  <c r="C274" i="2"/>
  <c r="I274" i="2"/>
  <c r="C275" i="2"/>
  <c r="I275" i="2"/>
  <c r="C276" i="2"/>
  <c r="I276" i="2"/>
  <c r="C277" i="2"/>
  <c r="I277" i="2"/>
  <c r="C278" i="2"/>
  <c r="I278" i="2"/>
  <c r="C279" i="2"/>
  <c r="I279" i="2"/>
  <c r="C280" i="2"/>
  <c r="I280" i="2"/>
  <c r="C281" i="2"/>
  <c r="I281" i="2"/>
  <c r="C282" i="2"/>
  <c r="I282" i="2"/>
  <c r="C283" i="2"/>
  <c r="I283" i="2"/>
  <c r="C284" i="2"/>
  <c r="I284" i="2"/>
  <c r="C285" i="2"/>
  <c r="I285" i="2"/>
  <c r="C286" i="2"/>
  <c r="I286" i="2"/>
  <c r="C287" i="2"/>
  <c r="I287" i="2"/>
  <c r="C288" i="2"/>
  <c r="I288" i="2"/>
  <c r="C289" i="2"/>
  <c r="I289" i="2"/>
  <c r="C290" i="2"/>
  <c r="I290" i="2"/>
  <c r="C291" i="2"/>
  <c r="I291" i="2"/>
  <c r="C292" i="2"/>
  <c r="I292" i="2"/>
  <c r="C293" i="2"/>
  <c r="I293" i="2"/>
  <c r="C294" i="2"/>
  <c r="I294" i="2"/>
  <c r="C295" i="2"/>
  <c r="I295" i="2"/>
  <c r="C296" i="2"/>
  <c r="I296" i="2"/>
  <c r="C297" i="2"/>
  <c r="I297" i="2"/>
  <c r="C298" i="2"/>
  <c r="I298" i="2"/>
  <c r="C299" i="2"/>
  <c r="I299" i="2"/>
  <c r="C300" i="2"/>
  <c r="I300" i="2"/>
  <c r="C301" i="2"/>
  <c r="I301" i="2"/>
  <c r="C302" i="2"/>
  <c r="I302" i="2"/>
  <c r="C303" i="2"/>
  <c r="I303" i="2"/>
  <c r="C304" i="2"/>
  <c r="I304" i="2"/>
  <c r="C305" i="2"/>
  <c r="I305" i="2"/>
  <c r="C306" i="2"/>
  <c r="I306" i="2"/>
  <c r="C307" i="2"/>
  <c r="I307" i="2"/>
  <c r="C308" i="2"/>
  <c r="I308" i="2"/>
  <c r="C309" i="2"/>
  <c r="I309" i="2"/>
  <c r="C310" i="2"/>
  <c r="I310" i="2"/>
  <c r="C311" i="2"/>
  <c r="I311" i="2"/>
  <c r="C312" i="2"/>
  <c r="I312" i="2"/>
  <c r="C313" i="2"/>
  <c r="I313" i="2"/>
  <c r="C314" i="2"/>
  <c r="I314" i="2"/>
  <c r="C315" i="2"/>
  <c r="I315" i="2"/>
  <c r="C316" i="2"/>
  <c r="I316" i="2"/>
  <c r="C317" i="2"/>
  <c r="I317" i="2"/>
  <c r="C318" i="2"/>
  <c r="I318" i="2"/>
  <c r="C319" i="2"/>
  <c r="I319" i="2"/>
  <c r="C320" i="2"/>
  <c r="I320" i="2"/>
  <c r="C321" i="2"/>
  <c r="I321" i="2"/>
  <c r="C322" i="2"/>
  <c r="I322" i="2"/>
  <c r="C323" i="2"/>
  <c r="I323" i="2"/>
  <c r="C324" i="2"/>
  <c r="I324" i="2"/>
  <c r="C325" i="2"/>
  <c r="I325" i="2"/>
  <c r="C326" i="2"/>
  <c r="I326" i="2"/>
  <c r="C327" i="2"/>
  <c r="I327" i="2"/>
  <c r="C328" i="2"/>
  <c r="I328" i="2"/>
  <c r="C329" i="2"/>
  <c r="I329" i="2"/>
  <c r="C330" i="2"/>
  <c r="I330" i="2"/>
  <c r="C331" i="2"/>
  <c r="I331" i="2"/>
  <c r="C332" i="2"/>
  <c r="I332" i="2"/>
  <c r="C333" i="2"/>
  <c r="I333" i="2"/>
  <c r="C334" i="2"/>
  <c r="I334" i="2"/>
  <c r="C335" i="2"/>
  <c r="I335" i="2"/>
  <c r="C336" i="2"/>
  <c r="I336" i="2"/>
  <c r="C337" i="2"/>
  <c r="I337" i="2"/>
  <c r="C338" i="2"/>
  <c r="I338" i="2"/>
  <c r="C339" i="2"/>
  <c r="I339" i="2"/>
  <c r="C340" i="2"/>
  <c r="I340" i="2"/>
  <c r="C341" i="2"/>
  <c r="I341" i="2"/>
  <c r="C342" i="2"/>
  <c r="I342" i="2"/>
  <c r="C343" i="2"/>
  <c r="I343" i="2"/>
  <c r="C344" i="2"/>
  <c r="I344" i="2"/>
  <c r="C345" i="2"/>
  <c r="I345" i="2"/>
  <c r="C346" i="2"/>
  <c r="I346" i="2"/>
  <c r="C347" i="2"/>
  <c r="I347" i="2"/>
  <c r="C348" i="2"/>
  <c r="I348" i="2"/>
  <c r="J348" i="2"/>
  <c r="E348" i="2"/>
</calcChain>
</file>

<file path=xl/sharedStrings.xml><?xml version="1.0" encoding="utf-8"?>
<sst xmlns="http://schemas.openxmlformats.org/spreadsheetml/2006/main" count="47" uniqueCount="45">
  <si>
    <t>Loan Start Date</t>
  </si>
  <si>
    <t>Total Interest Paid</t>
  </si>
  <si>
    <t>Total Loan Payments</t>
  </si>
  <si>
    <t>#</t>
  </si>
  <si>
    <t>Interest Rate</t>
  </si>
  <si>
    <t>interest</t>
  </si>
  <si>
    <t>principal</t>
  </si>
  <si>
    <t>KEY STATISTICS</t>
  </si>
  <si>
    <t>Monthly Loan Payments</t>
  </si>
  <si>
    <t>Purchase Price</t>
  </si>
  <si>
    <t>Duration of Loan (in months)</t>
  </si>
  <si>
    <t>Total Monthly Payments*</t>
  </si>
  <si>
    <t>payment
date</t>
  </si>
  <si>
    <t>opening
balance</t>
  </si>
  <si>
    <t>property
tax</t>
  </si>
  <si>
    <t>total
payments</t>
  </si>
  <si>
    <t>closing
balance</t>
  </si>
  <si>
    <t>#
remaining</t>
  </si>
  <si>
    <t>LOAN DETAILS</t>
  </si>
  <si>
    <t>VALUES</t>
  </si>
  <si>
    <t>TOTALS</t>
  </si>
  <si>
    <t>To Amortization Table</t>
  </si>
  <si>
    <t>* Total monthly payments = loan payments plus property tax payments (est.$375) plus home insurance (est.$100)</t>
  </si>
  <si>
    <t>Mortgage Calculator</t>
  </si>
  <si>
    <t xml:space="preserve">    by</t>
  </si>
  <si>
    <t>How to Use This Spreadsheet</t>
  </si>
  <si>
    <t>Generally, a healthy budget for a home payment is between 25-35% of your monthly net income. This helps you keep funds available for saving and investment. Calculate what you can afford by entering the following:</t>
  </si>
  <si>
    <r>
      <t>Want to have a Personal Financial Strategy expert teach you how to use this spreadsheet</t>
    </r>
    <r>
      <rPr>
        <sz val="12"/>
        <color rgb="FFF29929"/>
        <rFont val="Termina-Bold"/>
      </rPr>
      <t xml:space="preserve"> for FREE</t>
    </r>
    <r>
      <rPr>
        <sz val="12"/>
        <color rgb="FF000000"/>
        <rFont val="Termina-Medium"/>
      </rPr>
      <t>?</t>
    </r>
  </si>
  <si>
    <t>Learn More</t>
  </si>
  <si>
    <t>v</t>
  </si>
  <si>
    <r>
      <t xml:space="preserve">Monthly Income </t>
    </r>
    <r>
      <rPr>
        <b/>
        <sz val="18"/>
        <color theme="0"/>
        <rFont val="Termina-Light"/>
      </rPr>
      <t>(after tax)</t>
    </r>
  </si>
  <si>
    <t>Enter your total monthly income after tax:</t>
  </si>
  <si>
    <t>Monthly Payment</t>
  </si>
  <si>
    <t>25% of Monthly Income</t>
  </si>
  <si>
    <t>35% of Monthly Income</t>
  </si>
  <si>
    <t>Shop for homes close to the Purchase Price you've settled on.</t>
  </si>
  <si>
    <r>
      <t xml:space="preserve">Want to have a Personal Financial Strategy expert </t>
    </r>
    <r>
      <rPr>
        <sz val="12"/>
        <color rgb="FFF29929"/>
        <rFont val="Termina-Bold"/>
      </rPr>
      <t>manage your personal finances for you at a highly-affordable rate</t>
    </r>
    <r>
      <rPr>
        <sz val="12"/>
        <color rgb="FF000000"/>
        <rFont val="Termina-Medium"/>
      </rPr>
      <t>?</t>
    </r>
  </si>
  <si>
    <t>Adjust the purchase price in Step 2 until the monthly payment falls within 25-35% of your monthly income. (NOTE: This price assumes a 20% cash downpayment.)</t>
  </si>
  <si>
    <t>MORTGAGE LOAN CALCULATOR</t>
  </si>
  <si>
    <r>
      <t xml:space="preserve">MONTHLY PAYMENTMT (P&amp;I + Taxes + Ins.) </t>
    </r>
    <r>
      <rPr>
        <b/>
        <sz val="12"/>
        <color rgb="FFF5F8FA"/>
        <rFont val="Termina-Regular"/>
      </rPr>
      <t>_</t>
    </r>
    <r>
      <rPr>
        <b/>
        <sz val="12"/>
        <color theme="3" tint="9.9978637043366805E-2"/>
        <rFont val="Termina-Regular"/>
      </rPr>
      <t xml:space="preserve">  </t>
    </r>
  </si>
  <si>
    <t>AMORTIZATION TABLE</t>
  </si>
  <si>
    <t>NOTE: DO NOT CHANGE THE VALUES IN THE CALCULATOR BELOW, OTHER THAN TO ADJUST INTEREST RATE, DURATION OF LOAN, LOAN AMOUNT, LOAN START DATE, OR MONTHLY PROPERTY TAX.</t>
  </si>
  <si>
    <r>
      <t>Loan Amount (</t>
    </r>
    <r>
      <rPr>
        <b/>
        <sz val="11"/>
        <color rgb="FF274D41"/>
        <rFont val="Termina-Regular"/>
      </rPr>
      <t>20% Down as Default Value)</t>
    </r>
  </si>
  <si>
    <t>Monthly Property Tax</t>
  </si>
  <si>
    <t>Enter an estimated  purchase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</si>
</sst>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1" formatCode="_(* #,##0_);_(* \(#,##0\);_(* &quot;-&quot;_);_(@_)"/>
    <numFmt numFmtId="164" formatCode="&quot;$&quot;#,##0"/>
    <numFmt numFmtId="165" formatCode="0.0%"/>
  </numFmts>
  <fonts count="47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48"/>
      <color theme="1"/>
      <name val="Termina-Bold"/>
    </font>
    <font>
      <sz val="10"/>
      <color rgb="FF000000"/>
      <name val="Termina-Regular"/>
    </font>
    <font>
      <sz val="10"/>
      <color rgb="FF1155CC"/>
      <name val="Termina-Regular"/>
    </font>
    <font>
      <sz val="10"/>
      <color rgb="FFFF0000"/>
      <name val="Termina-Regular"/>
    </font>
    <font>
      <b/>
      <sz val="18"/>
      <color rgb="FF274D41"/>
      <name val="Termina-Bold"/>
    </font>
    <font>
      <sz val="12"/>
      <color rgb="FF000000"/>
      <name val="Termina-Regular"/>
    </font>
    <font>
      <sz val="12"/>
      <color rgb="FF000000"/>
      <name val="Termina-Medium"/>
    </font>
    <font>
      <sz val="12"/>
      <color rgb="FFF29929"/>
      <name val="Termina-Bold"/>
    </font>
    <font>
      <sz val="10"/>
      <color theme="1" tint="0.34998626667073579"/>
      <name val="Termina-Regular"/>
    </font>
    <font>
      <sz val="11"/>
      <color theme="1" tint="0.34998626667073579"/>
      <name val="Termina-Regular"/>
    </font>
    <font>
      <sz val="20"/>
      <color theme="3" tint="9.9948118533890809E-2"/>
      <name val="Termina-Regular"/>
    </font>
    <font>
      <b/>
      <sz val="12"/>
      <color theme="3" tint="9.9978637043366805E-2"/>
      <name val="Termina-Regular"/>
    </font>
    <font>
      <sz val="12"/>
      <color theme="2"/>
      <name val="Termina-Regular"/>
    </font>
    <font>
      <b/>
      <u/>
      <sz val="11"/>
      <color theme="5" tint="-0.24994659260841701"/>
      <name val="Termina-Regular"/>
    </font>
    <font>
      <b/>
      <sz val="16"/>
      <color rgb="FF274D41"/>
      <name val="Termina-Regular"/>
    </font>
    <font>
      <b/>
      <sz val="14"/>
      <color rgb="FF274D41"/>
      <name val="Termina-Regular"/>
    </font>
    <font>
      <b/>
      <sz val="18"/>
      <color theme="0"/>
      <name val="Termina-Bold"/>
    </font>
    <font>
      <b/>
      <sz val="18"/>
      <color theme="1"/>
      <name val="Termina-Bold"/>
    </font>
    <font>
      <sz val="18"/>
      <color rgb="FF274D41"/>
      <name val="Termina-Regular"/>
    </font>
    <font>
      <b/>
      <sz val="18"/>
      <color theme="0"/>
      <name val="Termina-Light"/>
    </font>
    <font>
      <sz val="48"/>
      <color rgb="FF274D41"/>
      <name val="Termina-Bold"/>
    </font>
    <font>
      <sz val="48"/>
      <color rgb="FFF39929"/>
      <name val="Termina-Bold"/>
    </font>
    <font>
      <sz val="11"/>
      <color rgb="FF274D41"/>
      <name val="Termina-Regular"/>
    </font>
    <font>
      <b/>
      <sz val="11"/>
      <color rgb="FF274D41"/>
      <name val="Termina-Regular"/>
    </font>
    <font>
      <i/>
      <sz val="11"/>
      <color rgb="FF274D41"/>
      <name val="Termina-Regular"/>
    </font>
    <font>
      <b/>
      <sz val="14"/>
      <color theme="0"/>
      <name val="Termina-Bold"/>
    </font>
    <font>
      <b/>
      <sz val="14"/>
      <color rgb="FFF39929"/>
      <name val="Termina-Bold"/>
    </font>
    <font>
      <sz val="12"/>
      <color rgb="FF274D41"/>
      <name val="Termina-Regular"/>
    </font>
    <font>
      <b/>
      <sz val="12"/>
      <color rgb="FFF5F8FA"/>
      <name val="Termina-Regular"/>
    </font>
    <font>
      <sz val="24"/>
      <color rgb="FF274D41"/>
      <name val="Termina-Regular"/>
    </font>
    <font>
      <b/>
      <sz val="14"/>
      <color rgb="FF274D41"/>
      <name val="Termina-Light"/>
    </font>
    <font>
      <sz val="24"/>
      <color theme="3" tint="9.9948118533890809E-2"/>
      <name val="Termina-Bold"/>
    </font>
    <font>
      <b/>
      <sz val="18"/>
      <color rgb="FF13BA22"/>
      <name val="Termina-Bold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7F9"/>
        <bgColor indexed="64"/>
      </patternFill>
    </fill>
    <fill>
      <patternFill patternType="solid">
        <fgColor rgb="FFF5F8FA"/>
        <bgColor indexed="64"/>
      </patternFill>
    </fill>
    <fill>
      <patternFill patternType="solid">
        <fgColor rgb="FF13BA22"/>
        <bgColor indexed="64"/>
      </patternFill>
    </fill>
    <fill>
      <patternFill patternType="solid">
        <fgColor rgb="FFF39929"/>
        <bgColor indexed="64"/>
      </patternFill>
    </fill>
    <fill>
      <patternFill patternType="solid">
        <fgColor rgb="FF274D4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medium">
        <color rgb="FF13BA22"/>
      </left>
      <right/>
      <top style="medium">
        <color rgb="FF13BA22"/>
      </top>
      <bottom style="medium">
        <color rgb="FF13BA22"/>
      </bottom>
      <diagonal/>
    </border>
    <border>
      <left/>
      <right style="medium">
        <color rgb="FF13BA22"/>
      </right>
      <top style="medium">
        <color rgb="FF13BA22"/>
      </top>
      <bottom style="medium">
        <color rgb="FF13BA22"/>
      </bottom>
      <diagonal/>
    </border>
    <border>
      <left/>
      <right style="medium">
        <color rgb="FFF39929"/>
      </right>
      <top/>
      <bottom/>
      <diagonal/>
    </border>
    <border>
      <left style="medium">
        <color rgb="FFF39929"/>
      </left>
      <right/>
      <top style="medium">
        <color rgb="FFF39929"/>
      </top>
      <bottom style="medium">
        <color rgb="FFF39929"/>
      </bottom>
      <diagonal/>
    </border>
    <border>
      <left/>
      <right style="medium">
        <color rgb="FFF39929"/>
      </right>
      <top style="medium">
        <color rgb="FFF39929"/>
      </top>
      <bottom style="medium">
        <color rgb="FFF39929"/>
      </bottom>
      <diagonal/>
    </border>
    <border>
      <left/>
      <right/>
      <top/>
      <bottom style="medium">
        <color rgb="FF13BA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13BA22"/>
      </left>
      <right/>
      <top/>
      <bottom style="medium">
        <color rgb="FF13BA22"/>
      </bottom>
      <diagonal/>
    </border>
    <border>
      <left style="medium">
        <color rgb="FF274D41"/>
      </left>
      <right style="medium">
        <color rgb="FF274D41"/>
      </right>
      <top style="medium">
        <color rgb="FF274D41"/>
      </top>
      <bottom style="medium">
        <color rgb="FF274D41"/>
      </bottom>
      <diagonal/>
    </border>
    <border>
      <left/>
      <right/>
      <top style="medium">
        <color rgb="FF13BA22"/>
      </top>
      <bottom style="medium">
        <color rgb="FF13BA22"/>
      </bottom>
      <diagonal/>
    </border>
    <border>
      <left style="medium">
        <color rgb="FF274D41"/>
      </left>
      <right/>
      <top/>
      <bottom style="medium">
        <color rgb="FF274D41"/>
      </bottom>
      <diagonal/>
    </border>
    <border>
      <left style="medium">
        <color rgb="FF274D41"/>
      </left>
      <right/>
      <top style="medium">
        <color rgb="FF274D41"/>
      </top>
      <bottom style="medium">
        <color rgb="FF274D41"/>
      </bottom>
      <diagonal/>
    </border>
    <border>
      <left/>
      <right style="medium">
        <color rgb="FF274D41"/>
      </right>
      <top style="medium">
        <color rgb="FF274D41"/>
      </top>
      <bottom style="medium">
        <color rgb="FF274D41"/>
      </bottom>
      <diagonal/>
    </border>
    <border>
      <left/>
      <right/>
      <top/>
      <bottom style="medium">
        <color rgb="FF274D41"/>
      </bottom>
      <diagonal/>
    </border>
    <border>
      <left/>
      <right/>
      <top style="medium">
        <color rgb="FF274D41"/>
      </top>
      <bottom/>
      <diagonal/>
    </border>
    <border>
      <left/>
      <right style="medium">
        <color rgb="FF274D41"/>
      </right>
      <top style="medium">
        <color rgb="FF274D4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274D41"/>
      </top>
      <bottom style="medium">
        <color rgb="FF274D41"/>
      </bottom>
      <diagonal/>
    </border>
    <border>
      <left/>
      <right style="medium">
        <color rgb="FF274D41"/>
      </right>
      <top/>
      <bottom/>
      <diagonal/>
    </border>
    <border>
      <left style="medium">
        <color rgb="FF274D41"/>
      </left>
      <right style="medium">
        <color rgb="FF274D41"/>
      </right>
      <top/>
      <bottom style="medium">
        <color rgb="FF274D41"/>
      </bottom>
      <diagonal/>
    </border>
    <border>
      <left style="medium">
        <color rgb="FF274D4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274D41"/>
      </right>
      <top/>
      <bottom style="thin">
        <color theme="0"/>
      </bottom>
      <diagonal/>
    </border>
    <border>
      <left style="medium">
        <color rgb="FF274D4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74D41"/>
      </right>
      <top style="thin">
        <color theme="0"/>
      </top>
      <bottom style="thin">
        <color theme="0"/>
      </bottom>
      <diagonal/>
    </border>
    <border>
      <left style="medium">
        <color rgb="FF274D41"/>
      </left>
      <right/>
      <top style="thin">
        <color theme="0"/>
      </top>
      <bottom style="medium">
        <color rgb="FF274D41"/>
      </bottom>
      <diagonal/>
    </border>
    <border>
      <left/>
      <right/>
      <top style="thin">
        <color theme="0"/>
      </top>
      <bottom style="medium">
        <color rgb="FF274D41"/>
      </bottom>
      <diagonal/>
    </border>
    <border>
      <left/>
      <right style="medium">
        <color rgb="FF274D41"/>
      </right>
      <top style="thin">
        <color theme="0"/>
      </top>
      <bottom style="medium">
        <color rgb="FF274D41"/>
      </bottom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4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37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88">
    <xf numFmtId="0" fontId="0" fillId="0" borderId="0" xfId="0">
      <alignment horizontal="left" wrapText="1" indent="1"/>
    </xf>
    <xf numFmtId="0" fontId="14" fillId="7" borderId="0" xfId="0" applyFont="1" applyFill="1" applyAlignment="1"/>
    <xf numFmtId="0" fontId="15" fillId="7" borderId="0" xfId="0" applyFont="1" applyFill="1" applyAlignment="1"/>
    <xf numFmtId="0" fontId="16" fillId="7" borderId="0" xfId="0" applyFont="1" applyFill="1" applyAlignment="1"/>
    <xf numFmtId="0" fontId="15" fillId="7" borderId="0" xfId="0" applyFont="1" applyFill="1" applyAlignment="1">
      <alignment vertical="center"/>
    </xf>
    <xf numFmtId="0" fontId="17" fillId="7" borderId="0" xfId="0" applyFont="1" applyFill="1" applyAlignment="1"/>
    <xf numFmtId="0" fontId="4" fillId="7" borderId="0" xfId="0" applyFont="1" applyFill="1" applyProtection="1">
      <alignment horizontal="left" wrapText="1" indent="1"/>
      <protection locked="0"/>
    </xf>
    <xf numFmtId="0" fontId="0" fillId="7" borderId="0" xfId="0" applyFill="1">
      <alignment horizontal="left" wrapText="1" indent="1"/>
    </xf>
    <xf numFmtId="0" fontId="12" fillId="7" borderId="0" xfId="0" applyFont="1" applyFill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right" vertical="center"/>
      <protection locked="0"/>
    </xf>
    <xf numFmtId="0" fontId="11" fillId="7" borderId="0" xfId="0" applyFont="1" applyFill="1" applyProtection="1">
      <alignment horizontal="left" wrapText="1" indent="1"/>
      <protection locked="0"/>
    </xf>
    <xf numFmtId="0" fontId="11" fillId="7" borderId="0" xfId="0" applyFont="1" applyFill="1">
      <alignment horizontal="left" wrapText="1" indent="1"/>
    </xf>
    <xf numFmtId="0" fontId="11" fillId="7" borderId="0" xfId="0" applyFont="1" applyFill="1" applyAlignment="1" applyProtection="1">
      <alignment horizontal="center"/>
      <protection locked="0"/>
    </xf>
    <xf numFmtId="0" fontId="20" fillId="6" borderId="0" xfId="0" applyFont="1" applyFill="1" applyBorder="1" applyAlignment="1">
      <alignment horizontal="center" vertical="center" wrapText="1"/>
    </xf>
    <xf numFmtId="0" fontId="22" fillId="7" borderId="0" xfId="0" applyFont="1" applyFill="1" applyProtection="1">
      <alignment horizontal="left" wrapText="1" indent="1"/>
      <protection locked="0"/>
    </xf>
    <xf numFmtId="0" fontId="22" fillId="7" borderId="0" xfId="0" applyFont="1" applyFill="1" applyAlignment="1" applyProtection="1">
      <alignment horizontal="center"/>
      <protection locked="0"/>
    </xf>
    <xf numFmtId="5" fontId="23" fillId="0" borderId="0" xfId="15" applyFont="1">
      <alignment horizontal="right"/>
    </xf>
    <xf numFmtId="0" fontId="27" fillId="7" borderId="0" xfId="6" applyFont="1" applyFill="1">
      <alignment horizontal="right"/>
    </xf>
    <xf numFmtId="0" fontId="29" fillId="7" borderId="0" xfId="0" applyFont="1" applyFill="1" applyAlignment="1">
      <alignment vertical="center"/>
    </xf>
    <xf numFmtId="0" fontId="29" fillId="7" borderId="0" xfId="0" applyFont="1" applyFill="1" applyAlignment="1">
      <alignment horizontal="left" vertical="center" wrapText="1"/>
    </xf>
    <xf numFmtId="0" fontId="28" fillId="7" borderId="0" xfId="0" applyFont="1" applyFill="1" applyAlignment="1">
      <alignment horizontal="left" vertical="center" wrapText="1"/>
    </xf>
    <xf numFmtId="0" fontId="34" fillId="7" borderId="0" xfId="0" applyFont="1" applyFill="1" applyAlignment="1" applyProtection="1">
      <alignment horizontal="center" vertical="center" wrapText="1"/>
      <protection locked="0"/>
    </xf>
    <xf numFmtId="0" fontId="19" fillId="7" borderId="0" xfId="0" applyFont="1" applyFill="1" applyAlignment="1">
      <alignment wrapText="1"/>
    </xf>
    <xf numFmtId="0" fontId="20" fillId="7" borderId="0" xfId="0" applyFont="1" applyFill="1" applyAlignment="1">
      <alignment vertical="center" wrapText="1"/>
    </xf>
    <xf numFmtId="0" fontId="4" fillId="7" borderId="0" xfId="0" applyFont="1" applyFill="1" applyAlignment="1" applyProtection="1">
      <alignment horizontal="center"/>
      <protection locked="0"/>
    </xf>
    <xf numFmtId="0" fontId="35" fillId="7" borderId="0" xfId="0" applyFont="1" applyFill="1" applyAlignment="1" applyProtection="1">
      <alignment horizontal="center" vertical="center" wrapText="1"/>
      <protection locked="0"/>
    </xf>
    <xf numFmtId="0" fontId="28" fillId="7" borderId="0" xfId="0" applyFont="1" applyFill="1" applyAlignment="1">
      <alignment vertical="center" wrapText="1"/>
    </xf>
    <xf numFmtId="0" fontId="29" fillId="7" borderId="0" xfId="0" applyFont="1" applyFill="1" applyAlignment="1">
      <alignment vertical="center" wrapText="1"/>
    </xf>
    <xf numFmtId="5" fontId="28" fillId="5" borderId="21" xfId="15" applyFont="1" applyFill="1" applyBorder="1" applyAlignment="1">
      <alignment horizontal="center" vertical="center"/>
    </xf>
    <xf numFmtId="0" fontId="26" fillId="10" borderId="16" xfId="2" applyFont="1" applyFill="1" applyBorder="1">
      <alignment horizontal="left" vertical="center" wrapText="1" indent="1"/>
    </xf>
    <xf numFmtId="0" fontId="26" fillId="10" borderId="22" xfId="2" applyFont="1" applyFill="1" applyBorder="1">
      <alignment horizontal="left" vertical="center" wrapText="1" indent="1"/>
    </xf>
    <xf numFmtId="0" fontId="26" fillId="10" borderId="17" xfId="2" applyFont="1" applyFill="1" applyBorder="1">
      <alignment horizontal="left" vertical="center" wrapText="1" indent="1"/>
    </xf>
    <xf numFmtId="0" fontId="26" fillId="10" borderId="13" xfId="11" applyFont="1" applyFill="1" applyBorder="1" applyAlignment="1">
      <alignment horizontal="left" vertical="center" wrapText="1" indent="1"/>
    </xf>
    <xf numFmtId="0" fontId="40" fillId="7" borderId="0" xfId="0" applyFont="1" applyFill="1" applyAlignment="1" applyProtection="1">
      <alignment horizontal="left" vertical="center"/>
      <protection locked="0"/>
    </xf>
    <xf numFmtId="0" fontId="41" fillId="10" borderId="22" xfId="2" applyFont="1" applyFill="1" applyBorder="1">
      <alignment horizontal="left" vertical="center" wrapText="1" indent="1"/>
    </xf>
    <xf numFmtId="5" fontId="36" fillId="5" borderId="21" xfId="15" applyFont="1" applyFill="1" applyBorder="1" applyAlignment="1">
      <alignment horizontal="right" vertical="center"/>
    </xf>
    <xf numFmtId="0" fontId="24" fillId="5" borderId="0" xfId="1" applyFont="1" applyFill="1" applyProtection="1">
      <protection locked="0"/>
    </xf>
    <xf numFmtId="0" fontId="23" fillId="0" borderId="0" xfId="0" applyFont="1" applyAlignment="1">
      <alignment vertical="top"/>
    </xf>
    <xf numFmtId="0" fontId="23" fillId="0" borderId="0" xfId="0" applyFont="1" applyProtection="1">
      <alignment horizontal="left" wrapText="1" indent="1"/>
      <protection locked="0"/>
    </xf>
    <xf numFmtId="37" fontId="23" fillId="0" borderId="0" xfId="14" applyFont="1">
      <alignment horizontal="center"/>
    </xf>
    <xf numFmtId="14" fontId="23" fillId="0" borderId="0" xfId="8" applyFont="1" applyAlignment="1">
      <alignment horizontal="left" wrapText="1" indent="1"/>
    </xf>
    <xf numFmtId="0" fontId="26" fillId="10" borderId="0" xfId="9" applyFont="1" applyFill="1" applyAlignment="1">
      <alignment horizontal="center" vertical="center" wrapText="1"/>
      <protection locked="0"/>
    </xf>
    <xf numFmtId="0" fontId="36" fillId="5" borderId="25" xfId="0" applyFont="1" applyFill="1" applyBorder="1" applyAlignment="1">
      <alignment horizontal="left" vertical="center" wrapText="1"/>
    </xf>
    <xf numFmtId="0" fontId="36" fillId="5" borderId="21" xfId="0" applyFont="1" applyFill="1" applyBorder="1" applyAlignment="1">
      <alignment horizontal="left" vertical="center" wrapText="1"/>
    </xf>
    <xf numFmtId="5" fontId="36" fillId="5" borderId="26" xfId="15" applyFont="1" applyFill="1" applyBorder="1" applyAlignment="1">
      <alignment horizontal="right" vertical="center"/>
    </xf>
    <xf numFmtId="0" fontId="36" fillId="5" borderId="27" xfId="0" applyFont="1" applyFill="1" applyBorder="1" applyAlignment="1">
      <alignment horizontal="left" vertical="center" wrapText="1"/>
    </xf>
    <xf numFmtId="165" fontId="36" fillId="5" borderId="11" xfId="16" applyFont="1" applyFill="1" applyBorder="1" applyAlignment="1">
      <alignment horizontal="right" vertical="center"/>
    </xf>
    <xf numFmtId="0" fontId="36" fillId="5" borderId="11" xfId="0" applyFont="1" applyFill="1" applyBorder="1" applyAlignment="1">
      <alignment horizontal="left" vertical="center" wrapText="1"/>
    </xf>
    <xf numFmtId="5" fontId="36" fillId="5" borderId="28" xfId="15" applyFont="1" applyFill="1" applyBorder="1" applyAlignment="1">
      <alignment horizontal="right" vertical="center"/>
    </xf>
    <xf numFmtId="41" fontId="36" fillId="5" borderId="11" xfId="13" applyFont="1" applyFill="1" applyBorder="1" applyAlignment="1">
      <alignment horizontal="right" vertical="center"/>
    </xf>
    <xf numFmtId="5" fontId="36" fillId="5" borderId="11" xfId="15" applyFont="1" applyFill="1" applyBorder="1" applyAlignment="1">
      <alignment horizontal="right" vertical="center"/>
    </xf>
    <xf numFmtId="14" fontId="36" fillId="5" borderId="11" xfId="8" applyFont="1" applyFill="1" applyBorder="1" applyAlignment="1">
      <alignment horizontal="right" vertical="center"/>
    </xf>
    <xf numFmtId="164" fontId="32" fillId="5" borderId="24" xfId="12" applyFont="1" applyFill="1" applyBorder="1">
      <alignment horizontal="center" vertical="center"/>
    </xf>
    <xf numFmtId="0" fontId="28" fillId="7" borderId="0" xfId="0" applyFont="1" applyFill="1" applyAlignment="1">
      <alignment horizontal="left" vertical="center" wrapText="1"/>
    </xf>
    <xf numFmtId="0" fontId="28" fillId="7" borderId="7" xfId="0" applyFont="1" applyFill="1" applyBorder="1" applyAlignment="1">
      <alignment horizontal="left" vertical="center" wrapText="1"/>
    </xf>
    <xf numFmtId="0" fontId="18" fillId="7" borderId="0" xfId="0" applyFont="1" applyFill="1" applyAlignment="1">
      <alignment horizontal="left" wrapText="1"/>
    </xf>
    <xf numFmtId="0" fontId="19" fillId="7" borderId="0" xfId="0" applyFont="1" applyFill="1" applyAlignment="1">
      <alignment horizontal="left" wrapText="1"/>
    </xf>
    <xf numFmtId="5" fontId="30" fillId="9" borderId="8" xfId="15" applyFont="1" applyFill="1" applyBorder="1" applyAlignment="1">
      <alignment horizontal="center" vertical="center"/>
    </xf>
    <xf numFmtId="5" fontId="30" fillId="9" borderId="9" xfId="15" applyFont="1" applyFill="1" applyBorder="1" applyAlignment="1">
      <alignment horizontal="center" vertical="center"/>
    </xf>
    <xf numFmtId="5" fontId="31" fillId="5" borderId="8" xfId="15" applyFont="1" applyFill="1" applyBorder="1" applyAlignment="1">
      <alignment horizontal="center" vertical="center"/>
    </xf>
    <xf numFmtId="5" fontId="31" fillId="5" borderId="9" xfId="15" applyFont="1" applyFill="1" applyBorder="1" applyAlignment="1">
      <alignment horizontal="center" vertical="center"/>
    </xf>
    <xf numFmtId="5" fontId="39" fillId="10" borderId="16" xfId="15" applyFont="1" applyFill="1" applyBorder="1" applyAlignment="1">
      <alignment horizontal="center" vertical="center" wrapText="1"/>
    </xf>
    <xf numFmtId="5" fontId="39" fillId="10" borderId="17" xfId="15" applyFont="1" applyFill="1" applyBorder="1" applyAlignment="1">
      <alignment horizontal="center" vertical="center" wrapText="1"/>
    </xf>
    <xf numFmtId="5" fontId="39" fillId="10" borderId="19" xfId="15" applyFont="1" applyFill="1" applyBorder="1" applyAlignment="1">
      <alignment horizontal="center" vertical="center" wrapText="1"/>
    </xf>
    <xf numFmtId="5" fontId="39" fillId="10" borderId="20" xfId="15" applyFont="1" applyFill="1" applyBorder="1" applyAlignment="1">
      <alignment horizontal="center" vertical="center" wrapText="1"/>
    </xf>
    <xf numFmtId="5" fontId="32" fillId="5" borderId="16" xfId="15" applyFont="1" applyFill="1" applyBorder="1" applyAlignment="1">
      <alignment horizontal="center" vertical="center"/>
    </xf>
    <xf numFmtId="5" fontId="32" fillId="5" borderId="17" xfId="15" applyFont="1" applyFill="1" applyBorder="1" applyAlignment="1">
      <alignment horizontal="center" vertical="center"/>
    </xf>
    <xf numFmtId="5" fontId="32" fillId="5" borderId="15" xfId="15" applyFont="1" applyFill="1" applyBorder="1" applyAlignment="1">
      <alignment horizontal="center" vertical="center"/>
    </xf>
    <xf numFmtId="5" fontId="32" fillId="5" borderId="18" xfId="15" applyFont="1" applyFill="1" applyBorder="1" applyAlignment="1">
      <alignment horizontal="center" vertical="center"/>
    </xf>
    <xf numFmtId="0" fontId="35" fillId="7" borderId="0" xfId="0" applyFont="1" applyFill="1" applyAlignment="1" applyProtection="1">
      <alignment horizontal="center" vertical="center" wrapText="1"/>
      <protection locked="0"/>
    </xf>
    <xf numFmtId="0" fontId="25" fillId="7" borderId="0" xfId="3" applyFont="1" applyFill="1" applyBorder="1" applyAlignment="1" applyProtection="1">
      <alignment horizontal="right" vertical="center"/>
    </xf>
    <xf numFmtId="0" fontId="25" fillId="7" borderId="23" xfId="3" applyFont="1" applyFill="1" applyBorder="1" applyAlignment="1" applyProtection="1">
      <alignment horizontal="right" vertical="center"/>
    </xf>
    <xf numFmtId="0" fontId="45" fillId="7" borderId="0" xfId="1" applyFont="1" applyFill="1" applyBorder="1" applyAlignment="1">
      <alignment horizontal="center" wrapText="1"/>
    </xf>
    <xf numFmtId="0" fontId="44" fillId="7" borderId="18" xfId="0" applyFont="1" applyFill="1" applyBorder="1" applyAlignment="1" applyProtection="1">
      <alignment horizontal="center" vertical="center" wrapText="1"/>
      <protection locked="0"/>
    </xf>
    <xf numFmtId="5" fontId="30" fillId="8" borderId="5" xfId="15" applyFont="1" applyFill="1" applyBorder="1" applyAlignment="1">
      <alignment horizontal="center" vertical="center"/>
    </xf>
    <xf numFmtId="5" fontId="30" fillId="8" borderId="14" xfId="15" applyFont="1" applyFill="1" applyBorder="1" applyAlignment="1">
      <alignment horizontal="center" vertical="center"/>
    </xf>
    <xf numFmtId="5" fontId="31" fillId="5" borderId="12" xfId="15" applyFont="1" applyFill="1" applyBorder="1" applyAlignment="1">
      <alignment horizontal="center" vertical="center"/>
    </xf>
    <xf numFmtId="5" fontId="31" fillId="5" borderId="10" xfId="15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46" fillId="5" borderId="5" xfId="6" applyFont="1" applyFill="1" applyBorder="1" applyAlignment="1">
      <alignment horizontal="center" vertical="center"/>
    </xf>
    <xf numFmtId="0" fontId="46" fillId="5" borderId="6" xfId="6" applyFont="1" applyFill="1" applyBorder="1" applyAlignment="1">
      <alignment horizontal="center" vertical="center"/>
    </xf>
    <xf numFmtId="0" fontId="30" fillId="8" borderId="5" xfId="6" applyFont="1" applyFill="1" applyBorder="1" applyAlignment="1">
      <alignment horizontal="center" vertical="center"/>
    </xf>
    <xf numFmtId="0" fontId="30" fillId="8" borderId="6" xfId="6" applyFont="1" applyFill="1" applyBorder="1" applyAlignment="1">
      <alignment horizontal="center" vertical="center"/>
    </xf>
    <xf numFmtId="0" fontId="38" fillId="5" borderId="29" xfId="10" applyFont="1" applyFill="1" applyBorder="1" applyAlignment="1">
      <alignment vertical="center" wrapText="1"/>
    </xf>
    <xf numFmtId="0" fontId="38" fillId="5" borderId="30" xfId="10" applyFont="1" applyFill="1" applyBorder="1" applyAlignment="1">
      <alignment vertical="center" wrapText="1"/>
    </xf>
    <xf numFmtId="0" fontId="38" fillId="5" borderId="31" xfId="10" applyFont="1" applyFill="1" applyBorder="1" applyAlignment="1">
      <alignment vertical="center" wrapText="1"/>
    </xf>
    <xf numFmtId="0" fontId="43" fillId="5" borderId="2" xfId="1" applyNumberFormat="1" applyFont="1" applyFill="1" applyBorder="1" applyAlignment="1" applyProtection="1">
      <alignment horizontal="center" vertical="center"/>
      <protection locked="0"/>
    </xf>
    <xf numFmtId="10" fontId="36" fillId="5" borderId="11" xfId="16" applyNumberFormat="1" applyFont="1" applyFill="1" applyBorder="1" applyAlignment="1">
      <alignment horizontal="right" vertical="center"/>
    </xf>
  </cellXfs>
  <cellStyles count="17">
    <cellStyle name="Amortization Table Heading" xfId="9" xr:uid="{00000000-0005-0000-0000-000000000000}"/>
    <cellStyle name="Comma" xfId="13" builtinId="3" customBuiltin="1"/>
    <cellStyle name="Comma [0]" xfId="14" builtinId="6" customBuiltin="1"/>
    <cellStyle name="Currency" xfId="15" builtinId="4" customBuiltin="1"/>
    <cellStyle name="Date" xfId="8" xr:uid="{00000000-0005-0000-0000-000004000000}"/>
    <cellStyle name="Explanatory Text" xfId="10" builtinId="53" customBuiltin="1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Key Statistics left border" xfId="11" xr:uid="{00000000-0005-0000-0000-00000C000000}"/>
    <cellStyle name="Monthly Loan Payment" xfId="12" xr:uid="{00000000-0005-0000-0000-00000D000000}"/>
    <cellStyle name="Normal" xfId="0" builtinId="0" customBuiltin="1"/>
    <cellStyle name="Percent" xfId="16" builtinId="5" customBuiltin="1"/>
    <cellStyle name="Title" xfId="1" builtinId="15" customBuiltin="1"/>
  </cellStyles>
  <dxfs count="26"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</dxf>
    <dxf>
      <font>
        <strike val="0"/>
        <outline val="0"/>
        <shadow val="0"/>
        <u val="none"/>
        <vertAlign val="baseline"/>
        <name val="Termina-Regular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Termina-Regular"/>
        <scheme val="none"/>
      </font>
      <fill>
        <patternFill patternType="solid">
          <fgColor indexed="64"/>
          <bgColor rgb="FF274D41"/>
        </patternFill>
      </fill>
      <alignment horizontal="center" vertical="center" textRotation="0" wrapText="1" indent="0" justifyLastLine="0" shrinkToFit="0" readingOrder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rgb="FF274D41"/>
        <name val="Termina-Regular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protection locked="0" hidden="0"/>
    </dxf>
    <dxf>
      <font>
        <strike val="0"/>
        <outline val="0"/>
        <shadow val="0"/>
        <u val="none"/>
        <vertAlign val="baseline"/>
        <color rgb="FF274D41"/>
        <name val="Termina-Regular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74D41"/>
        <name val="Termina-Regular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rgb="FF274D41"/>
        <name val="Termina-Regular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rgb="FF274D41"/>
        <name val="Termina-Regular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vertAlign val="baseline"/>
        <name val="Termina-Regular"/>
        <scheme val="none"/>
      </font>
      <protection locked="0" hidden="0"/>
    </dxf>
    <dxf>
      <font>
        <strike val="0"/>
        <outline val="0"/>
        <shadow val="0"/>
        <u val="none"/>
        <vertAlign val="baseline"/>
        <color rgb="FF274D41"/>
        <name val="Termina-Regular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medium">
          <color rgb="FF274D41"/>
        </bottom>
      </border>
    </dxf>
    <dxf>
      <font>
        <strike val="0"/>
        <outline val="0"/>
        <shadow val="0"/>
        <vertAlign val="baseline"/>
        <name val="Termina-Regular"/>
        <scheme val="none"/>
      </font>
      <fill>
        <patternFill patternType="solid">
          <fgColor indexed="64"/>
          <bgColor rgb="FF274D41"/>
        </patternFill>
      </fill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Mortgage calculator" defaultPivotStyle="PivotStyleLight16">
    <tableStyle name="Mortgage calculator" pivot="0" count="4" xr9:uid="{00000000-0011-0000-FFFF-FFFF00000000}">
      <tableStyleElement type="wholeTable" dxfId="25"/>
      <tableStyleElement type="headerRow" dxfId="24"/>
      <tableStyleElement type="lastColumn" dxfId="23"/>
      <tableStyleElement type="secondColumnStripe" dxfId="22"/>
    </tableStyle>
  </tableStyles>
  <colors>
    <mruColors>
      <color rgb="FF13BA22"/>
      <color rgb="FF274D41"/>
      <color rgb="FFF5F8FA"/>
      <color rgb="FFF39929"/>
      <color rgb="FF136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177800</xdr:rowOff>
    </xdr:from>
    <xdr:to>
      <xdr:col>9</xdr:col>
      <xdr:colOff>1143000</xdr:colOff>
      <xdr:row>0</xdr:row>
      <xdr:rowOff>690083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F4746AD-BCC0-F34F-AD63-8E72447DF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2500" y="177800"/>
          <a:ext cx="5092700" cy="512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oanDetails" displayName="LoanDetails" ref="B21:F26" headerRowDxfId="21" dataDxfId="19" totalsRowDxfId="18" headerRowBorderDxfId="20" headerRowCellStyle="Heading 1">
  <autoFilter ref="B21:F26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LOAN DETAILS" totalsRowLabel="Total" dataDxfId="17"/>
    <tableColumn id="4" xr3:uid="{00000000-0010-0000-0000-000004000000}" name="VALUES" totalsRowFunction="count" dataDxfId="16"/>
    <tableColumn id="6" xr3:uid="{5827E0E5-C784-6141-BEB2-BBF9586CE7B5}" name="v" dataDxfId="15" dataCellStyle="Currency"/>
    <tableColumn id="2" xr3:uid="{00000000-0010-0000-0000-000002000000}" name="KEY STATISTICS" dataDxfId="14" totalsRowDxfId="13"/>
    <tableColumn id="3" xr3:uid="{00000000-0010-0000-0000-000003000000}" name="TOTALS" dataDxfId="12" dataCellStyle="Currency"/>
  </tableColumns>
  <tableStyleInfo name="Mortgage calculator" showFirstColumn="0" showLastColumn="1" showRowStripes="1" showColumnStripes="1"/>
  <extLst>
    <ext xmlns:x14="http://schemas.microsoft.com/office/spreadsheetml/2009/9/main" uri="{504A1905-F514-4f6f-8877-14C23A59335A}">
      <x14:table altTextSummary="Enter loan details to generate loan key statistics for monthly loan payments, total monthly payments, total loan payments and total interest pai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ization" displayName="Amortization" ref="B2:J362" totalsRowShown="0" headerRowDxfId="10" dataDxfId="9" headerRowCellStyle="Amortization Table Heading">
  <autoFilter ref="B2:J362" xr:uid="{00000000-0009-0000-0100-000001000000}"/>
  <tableColumns count="9">
    <tableColumn id="1" xr3:uid="{00000000-0010-0000-0100-000001000000}" name="#" dataDxfId="8" dataCellStyle="Comma [0]">
      <calculatedColumnFormula>ROWS($B$3:B3)</calculatedColumnFormula>
    </tableColumn>
    <tableColumn id="2" xr3:uid="{00000000-0010-0000-0100-000002000000}" name="payment_x000a_date" dataDxfId="7" dataCellStyle="Date">
      <calculatedColumnFormula>IF(ValuesEntered,IF(Amortization[[#This Row],['#]]&lt;=DurationOfLoan,IF(ROW()-ROW(Amortization[[#Headers],[payment
date]])=1,LoanStart,IF(I2&gt;0,EDATE(C2,1),"")),""),"")</calculatedColumnFormula>
    </tableColumn>
    <tableColumn id="3" xr3:uid="{00000000-0010-0000-0100-000003000000}" name="opening_x000a_balance" dataDxfId="6" dataCellStyle="Currency">
      <calculatedColumnFormula>IF(ROW()-ROW(Amortization[[#Headers],[opening
balance]])=1,LoanAmount,IF(Amortization[[#This Row],[payment
date]]="",0,INDEX(Amortization[], ROW()-4,8)))</calculatedColumnFormula>
    </tableColumn>
    <tableColumn id="4" xr3:uid="{00000000-0010-0000-0100-000004000000}" name="interest" dataDxfId="5" dataCellStyle="Currency">
      <calculatedColumnFormula>IF(ValuesEntered,IF(ROW()-ROW(Amortization[[#Headers],[interest]])=1,-IPMT(InterestRate/12,1,DurationOfLoan-ROWS($C$3:C3)+1,Amortization[[#This Row],[opening
balance]]),IFERROR(-IPMT(InterestRate/12,1,Amortization[[#This Row],['#
remaining]],D4),0)),0)</calculatedColumnFormula>
    </tableColumn>
    <tableColumn id="5" xr3:uid="{00000000-0010-0000-0100-000005000000}" name="principal" dataDxfId="4" dataCellStyle="Currency">
      <calculatedColumnFormula>IFERROR(IF(AND(ValuesEntered,Amortization[[#This Row],[payment
date]]&lt;&gt;""),-PPMT(InterestRate/12,1,DurationOfLoan-ROWS($C$3:C3)+1,Amortization[[#This Row],[opening
balance]]),""),0)</calculatedColumnFormula>
    </tableColumn>
    <tableColumn id="7" xr3:uid="{00000000-0010-0000-0100-000007000000}" name="property_x000a_tax" dataDxfId="3" dataCellStyle="Currency">
      <calculatedColumnFormula>IF(Amortization[[#This Row],[payment
date]]="",0,PropertyTaxAmount)</calculatedColumnFormula>
    </tableColumn>
    <tableColumn id="9" xr3:uid="{00000000-0010-0000-0100-000009000000}" name="total_x000a_payments" dataDxfId="2" dataCellStyle="Currency">
      <calculatedColumnFormula>IF(Amortization[[#This Row],[payment
date]]="",0,Amortization[[#This Row],[interest]]+Amortization[[#This Row],[principal]]+Amortization[[#This Row],[property
tax]])</calculatedColumnFormula>
    </tableColumn>
    <tableColumn id="10" xr3:uid="{00000000-0010-0000-0100-00000A000000}" name="closing_x000a_balance" dataDxfId="1" dataCellStyle="Currency">
      <calculatedColumnFormula>IF(Amortization[[#This Row],[payment
date]]="",0,Amortization[[#This Row],[opening
balance]]-Amortization[[#This Row],[principal]])</calculatedColumnFormula>
    </tableColumn>
    <tableColumn id="11" xr3:uid="{00000000-0010-0000-0100-00000B000000}" name="#_x000a_remaining" dataDxfId="0" dataCellStyle="Comma [0]">
      <calculatedColumnFormula>IF(Amortization[[#This Row],[closing
balance]]&gt;0,LastRow-ROW(),0)</calculatedColumnFormula>
    </tableColumn>
  </tableColumns>
  <tableStyleInfo name="Mortgage calculator" showFirstColumn="0" showLastColumn="0" showRowStripes="1" showColumnStripes="0"/>
  <extLst>
    <ext xmlns:x14="http://schemas.microsoft.com/office/spreadsheetml/2009/9/main" uri="{504A1905-F514-4f6f-8877-14C23A59335A}">
      <x14:table altTextSummary="Calculations for loan payments over time. Additional payments assumes an extra payment of the same monthly amount. Add a new row &amp; enter payment date. Columns update automatically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lendly.com/personal-financial-strategy/webinar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personalfinancialstrategy.com/resources" TargetMode="External"/><Relationship Id="rId1" Type="http://schemas.openxmlformats.org/officeDocument/2006/relationships/hyperlink" Target="https://personalfinancialstrategy.com/resourc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ersonalfinancialstrategy.com/optimal-growth-pla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J35"/>
  <sheetViews>
    <sheetView showGridLines="0" tabSelected="1" zoomScaleNormal="100" workbookViewId="0">
      <selection activeCell="K8" sqref="K8"/>
    </sheetView>
  </sheetViews>
  <sheetFormatPr baseColWidth="10" defaultColWidth="8.83203125" defaultRowHeight="30" customHeight="1"/>
  <cols>
    <col min="1" max="1" width="11.5" style="6" customWidth="1"/>
    <col min="2" max="2" width="35.6640625" style="24" customWidth="1"/>
    <col min="3" max="3" width="35.6640625" style="6" customWidth="1"/>
    <col min="4" max="4" width="3.1640625" style="6" customWidth="1"/>
    <col min="5" max="5" width="35.6640625" style="6" customWidth="1"/>
    <col min="6" max="6" width="24" style="7" customWidth="1"/>
    <col min="7" max="7" width="23" style="6" customWidth="1"/>
    <col min="8" max="8" width="3.5" style="6" customWidth="1"/>
    <col min="9" max="9" width="8.83203125" style="6"/>
    <col min="10" max="10" width="17.6640625" style="6" customWidth="1"/>
    <col min="11" max="16384" width="8.83203125" style="6"/>
  </cols>
  <sheetData>
    <row r="1" spans="1:10" ht="65" customHeight="1">
      <c r="B1" s="1" t="s">
        <v>23</v>
      </c>
      <c r="C1" s="3"/>
      <c r="D1" s="3"/>
      <c r="E1" s="3"/>
      <c r="F1" s="4" t="s">
        <v>24</v>
      </c>
      <c r="G1" s="4"/>
      <c r="H1" s="3"/>
      <c r="I1" s="5"/>
    </row>
    <row r="2" spans="1:10" ht="38" customHeight="1">
      <c r="B2" s="55" t="s">
        <v>25</v>
      </c>
      <c r="C2" s="55"/>
      <c r="D2" s="55"/>
      <c r="E2" s="55"/>
      <c r="F2" s="55"/>
      <c r="G2" s="55"/>
      <c r="H2" s="55"/>
      <c r="I2" s="55"/>
      <c r="J2" s="55"/>
    </row>
    <row r="3" spans="1:10" ht="51" customHeight="1">
      <c r="B3" s="56" t="s">
        <v>26</v>
      </c>
      <c r="C3" s="56"/>
      <c r="D3" s="56"/>
      <c r="E3" s="56"/>
      <c r="F3" s="56"/>
      <c r="G3" s="22"/>
      <c r="H3" s="22"/>
      <c r="I3" s="22"/>
      <c r="J3" s="22"/>
    </row>
    <row r="4" spans="1:10" ht="9" customHeight="1" thickBot="1">
      <c r="B4" s="8"/>
    </row>
    <row r="5" spans="1:10" ht="46" customHeight="1" thickBot="1">
      <c r="B5" s="8"/>
      <c r="D5" s="18"/>
      <c r="E5" s="57" t="s">
        <v>30</v>
      </c>
      <c r="F5" s="58"/>
    </row>
    <row r="6" spans="1:10" ht="52" customHeight="1" thickBot="1">
      <c r="A6" s="25">
        <v>1</v>
      </c>
      <c r="B6" s="53" t="s">
        <v>31</v>
      </c>
      <c r="C6" s="53"/>
      <c r="D6" s="54"/>
      <c r="E6" s="59">
        <v>8500</v>
      </c>
      <c r="F6" s="60"/>
    </row>
    <row r="7" spans="1:10" ht="11" customHeight="1" thickBot="1">
      <c r="A7" s="21"/>
      <c r="B7" s="6"/>
      <c r="F7" s="6"/>
    </row>
    <row r="8" spans="1:10" ht="44" customHeight="1" thickBot="1">
      <c r="B8" s="19"/>
      <c r="C8" s="19"/>
      <c r="D8" s="18"/>
      <c r="E8" s="57" t="s">
        <v>9</v>
      </c>
      <c r="F8" s="58"/>
    </row>
    <row r="9" spans="1:10" ht="54" customHeight="1" thickBot="1">
      <c r="A9" s="25">
        <v>2</v>
      </c>
      <c r="B9" s="53" t="s">
        <v>44</v>
      </c>
      <c r="C9" s="53"/>
      <c r="D9" s="26"/>
      <c r="E9" s="59">
        <v>475000</v>
      </c>
      <c r="F9" s="60"/>
      <c r="G9" s="33"/>
    </row>
    <row r="10" spans="1:10" ht="11" customHeight="1" thickBot="1">
      <c r="B10" s="26"/>
      <c r="C10" s="26"/>
      <c r="D10" s="26"/>
      <c r="F10" s="6"/>
    </row>
    <row r="11" spans="1:10" ht="45" customHeight="1" thickBot="1">
      <c r="A11" s="69">
        <v>3</v>
      </c>
      <c r="B11" s="53" t="s">
        <v>37</v>
      </c>
      <c r="C11" s="53"/>
      <c r="D11" s="20"/>
      <c r="E11" s="74" t="s">
        <v>32</v>
      </c>
      <c r="F11" s="75"/>
      <c r="G11" s="61" t="s">
        <v>33</v>
      </c>
      <c r="H11" s="62"/>
      <c r="I11" s="63" t="s">
        <v>34</v>
      </c>
      <c r="J11" s="64"/>
    </row>
    <row r="12" spans="1:10" ht="44" customHeight="1" thickBot="1">
      <c r="A12" s="69"/>
      <c r="B12" s="53"/>
      <c r="C12" s="53"/>
      <c r="D12" s="27"/>
      <c r="E12" s="76">
        <f>F28</f>
        <v>3085.3363582669904</v>
      </c>
      <c r="F12" s="77"/>
      <c r="G12" s="67">
        <f>E6*0.25</f>
        <v>2125</v>
      </c>
      <c r="H12" s="68"/>
      <c r="I12" s="65">
        <f>E6*0.35</f>
        <v>2975</v>
      </c>
      <c r="J12" s="66"/>
    </row>
    <row r="13" spans="1:10" ht="10" customHeight="1">
      <c r="B13" s="26"/>
      <c r="C13" s="26"/>
      <c r="D13" s="27"/>
      <c r="F13" s="6"/>
    </row>
    <row r="14" spans="1:10" ht="44" customHeight="1">
      <c r="A14" s="69">
        <v>4</v>
      </c>
      <c r="B14" s="53" t="s">
        <v>35</v>
      </c>
      <c r="C14" s="53"/>
      <c r="D14" s="27"/>
      <c r="F14" s="6"/>
    </row>
    <row r="15" spans="1:10" ht="30" customHeight="1">
      <c r="A15" s="69"/>
      <c r="B15" s="53"/>
      <c r="C15" s="53"/>
      <c r="D15" s="14"/>
      <c r="F15" s="6"/>
    </row>
    <row r="16" spans="1:10" ht="55" customHeight="1" thickBot="1">
      <c r="A16" s="25"/>
      <c r="B16" s="78" t="s">
        <v>27</v>
      </c>
      <c r="C16" s="78"/>
      <c r="D16" s="13"/>
      <c r="E16" s="78" t="s">
        <v>36</v>
      </c>
      <c r="F16" s="78"/>
    </row>
    <row r="17" spans="1:10" ht="47" customHeight="1" thickBot="1">
      <c r="A17" s="25"/>
      <c r="B17" s="79" t="s">
        <v>28</v>
      </c>
      <c r="C17" s="80"/>
      <c r="D17" s="10"/>
      <c r="E17" s="81" t="s">
        <v>28</v>
      </c>
      <c r="F17" s="82"/>
    </row>
    <row r="18" spans="1:10" ht="25" customHeight="1">
      <c r="B18" s="15"/>
      <c r="C18" s="14"/>
      <c r="D18" s="14"/>
      <c r="F18" s="6"/>
    </row>
    <row r="19" spans="1:10" ht="45" customHeight="1">
      <c r="A19" s="7"/>
      <c r="B19" s="72" t="s">
        <v>38</v>
      </c>
      <c r="C19" s="72"/>
      <c r="D19" s="72"/>
      <c r="E19" s="72"/>
      <c r="F19" s="72"/>
    </row>
    <row r="20" spans="1:10" ht="66" customHeight="1" thickBot="1">
      <c r="A20" s="7"/>
      <c r="B20" s="73" t="s">
        <v>41</v>
      </c>
      <c r="C20" s="73"/>
      <c r="D20" s="73"/>
      <c r="E20" s="73"/>
      <c r="F20" s="73"/>
    </row>
    <row r="21" spans="1:10" ht="35.25" customHeight="1" thickBot="1">
      <c r="A21" s="7"/>
      <c r="B21" s="29" t="s">
        <v>18</v>
      </c>
      <c r="C21" s="30" t="s">
        <v>19</v>
      </c>
      <c r="D21" s="34" t="s">
        <v>29</v>
      </c>
      <c r="E21" s="32" t="s">
        <v>7</v>
      </c>
      <c r="F21" s="31" t="s">
        <v>20</v>
      </c>
    </row>
    <row r="22" spans="1:10" ht="30" customHeight="1">
      <c r="B22" s="42" t="s">
        <v>9</v>
      </c>
      <c r="C22" s="35">
        <f>E9</f>
        <v>475000</v>
      </c>
      <c r="D22" s="28"/>
      <c r="E22" s="43" t="s">
        <v>8</v>
      </c>
      <c r="F22" s="44">
        <f>IFERROR(PMT(InterestRate/12,DurationOfLoan,-LoanAmount),0)</f>
        <v>2610.3363582669904</v>
      </c>
    </row>
    <row r="23" spans="1:10" ht="30" customHeight="1">
      <c r="B23" s="45" t="s">
        <v>4</v>
      </c>
      <c r="C23" s="87">
        <v>7.3200000000000001E-2</v>
      </c>
      <c r="D23" s="46"/>
      <c r="E23" s="47" t="s">
        <v>11</v>
      </c>
      <c r="F23" s="48">
        <f ca="1">IFERROR(IF(ValuesEntered,SUM(total_payments),0),0)</f>
        <v>752531.95190678164</v>
      </c>
    </row>
    <row r="24" spans="1:10" ht="30" customHeight="1">
      <c r="B24" s="45" t="s">
        <v>10</v>
      </c>
      <c r="C24" s="49">
        <v>360</v>
      </c>
      <c r="D24" s="49"/>
      <c r="E24" s="47" t="s">
        <v>2</v>
      </c>
      <c r="F24" s="48">
        <f ca="1">IFERROR(IF(ValuesEntered,SUM(total_loan_payment),0),0)</f>
        <v>617531.95190678048</v>
      </c>
    </row>
    <row r="25" spans="1:10" ht="30" customHeight="1">
      <c r="B25" s="45" t="s">
        <v>42</v>
      </c>
      <c r="C25" s="50">
        <f>ValueOfHome*0.8</f>
        <v>380000</v>
      </c>
      <c r="D25" s="50"/>
      <c r="E25" s="47" t="s">
        <v>1</v>
      </c>
      <c r="F25" s="48">
        <f ca="1">IFERROR(IF(ValuesEntered,SUM(interest),0),0)</f>
        <v>257531.95190678103</v>
      </c>
    </row>
    <row r="26" spans="1:10" ht="30" customHeight="1">
      <c r="B26" s="45" t="s">
        <v>0</v>
      </c>
      <c r="C26" s="51">
        <f ca="1">TODAY()+120</f>
        <v>45000</v>
      </c>
      <c r="D26" s="51"/>
      <c r="E26" s="47" t="s">
        <v>43</v>
      </c>
      <c r="F26" s="48">
        <v>375</v>
      </c>
    </row>
    <row r="27" spans="1:10" s="7" customFormat="1" ht="30" customHeight="1" thickBot="1">
      <c r="B27" s="83" t="s">
        <v>22</v>
      </c>
      <c r="C27" s="84"/>
      <c r="D27" s="84"/>
      <c r="E27" s="84"/>
      <c r="F27" s="85"/>
    </row>
    <row r="28" spans="1:10" ht="38" customHeight="1" thickBot="1">
      <c r="B28" s="15"/>
      <c r="C28" s="70" t="s">
        <v>39</v>
      </c>
      <c r="D28" s="70"/>
      <c r="E28" s="71"/>
      <c r="F28" s="52">
        <f>(F22+PropertyTaxAmount)+100</f>
        <v>3085.3363582669904</v>
      </c>
    </row>
    <row r="29" spans="1:10" ht="30" customHeight="1">
      <c r="B29" s="9"/>
      <c r="E29" s="10"/>
      <c r="F29" s="17" t="s">
        <v>21</v>
      </c>
    </row>
    <row r="30" spans="1:10" ht="55" customHeight="1">
      <c r="B30" s="6"/>
      <c r="F30" s="6"/>
      <c r="G30" s="23"/>
      <c r="H30" s="23"/>
      <c r="I30" s="23"/>
      <c r="J30" s="3"/>
    </row>
    <row r="31" spans="1:10" ht="47" customHeight="1">
      <c r="B31" s="6"/>
      <c r="F31" s="6"/>
      <c r="J31" s="2"/>
    </row>
    <row r="32" spans="1:10" ht="30" customHeight="1">
      <c r="B32" s="12"/>
      <c r="C32" s="10"/>
      <c r="D32" s="10"/>
      <c r="E32" s="10"/>
      <c r="F32" s="11"/>
    </row>
    <row r="33" spans="2:6" ht="30" customHeight="1">
      <c r="B33" s="12"/>
      <c r="C33" s="10"/>
      <c r="D33" s="10"/>
      <c r="E33" s="10"/>
      <c r="F33" s="11"/>
    </row>
    <row r="34" spans="2:6" ht="30" customHeight="1">
      <c r="B34" s="12"/>
      <c r="C34" s="10"/>
      <c r="D34" s="10"/>
      <c r="E34" s="10"/>
      <c r="F34" s="11"/>
    </row>
    <row r="35" spans="2:6" ht="30" customHeight="1">
      <c r="B35" s="12"/>
      <c r="C35" s="10"/>
      <c r="D35" s="10"/>
      <c r="E35" s="10"/>
      <c r="F35" s="11"/>
    </row>
  </sheetData>
  <sheetProtection insertRows="0" deleteRows="0" selectLockedCells="1"/>
  <mergeCells count="26">
    <mergeCell ref="A11:A12"/>
    <mergeCell ref="A14:A15"/>
    <mergeCell ref="B14:C15"/>
    <mergeCell ref="C28:E28"/>
    <mergeCell ref="B19:F19"/>
    <mergeCell ref="B20:F20"/>
    <mergeCell ref="B11:C12"/>
    <mergeCell ref="E11:F11"/>
    <mergeCell ref="E12:F12"/>
    <mergeCell ref="B16:C16"/>
    <mergeCell ref="B17:C17"/>
    <mergeCell ref="E16:F16"/>
    <mergeCell ref="E17:F17"/>
    <mergeCell ref="B27:F27"/>
    <mergeCell ref="G11:H11"/>
    <mergeCell ref="I11:J11"/>
    <mergeCell ref="I12:J12"/>
    <mergeCell ref="G12:H12"/>
    <mergeCell ref="E5:F5"/>
    <mergeCell ref="E6:F6"/>
    <mergeCell ref="B6:D6"/>
    <mergeCell ref="B2:J2"/>
    <mergeCell ref="B3:F3"/>
    <mergeCell ref="B9:C9"/>
    <mergeCell ref="E8:F8"/>
    <mergeCell ref="E9:F9"/>
  </mergeCells>
  <dataValidations xWindow="814" yWindow="404" count="15">
    <dataValidation type="whole" errorStyle="warning" allowBlank="1" showInputMessage="1" showErrorMessage="1" error="The maximum length of a loan for this calculator is 360 months (30 years). Select RETRY to enter a value between 1 and 360, CANCEL to exit" prompt="Enter the Duration of the Loan (in months). Valid values are between 1 and 360 (30 years)" sqref="C24:D24" xr:uid="{00000000-0002-0000-0000-000000000000}">
      <formula1>1</formula1>
      <formula2>360</formula2>
    </dataValidation>
    <dataValidation allowBlank="1" showInputMessage="1" showErrorMessage="1" prompt="Mortgage Calculator contains loan details &amp; automatically calculates Key Statistics to determine Total Monthly Loan Payment. A navigation link to Amortization Table is in cell E10" sqref="A19" xr:uid="{00000000-0002-0000-0000-000001000000}"/>
    <dataValidation allowBlank="1" showInputMessage="1" showErrorMessage="1" prompt="Enter the Purchase Price in this cell" sqref="C22:D22" xr:uid="{00000000-0002-0000-0000-000002000000}"/>
    <dataValidation allowBlank="1" showInputMessage="1" showErrorMessage="1" prompt="Enter the Interest Rate in this cell" sqref="C23:D23" xr:uid="{00000000-0002-0000-0000-000003000000}"/>
    <dataValidation allowBlank="1" showInputMessage="1" showErrorMessage="1" prompt="Enter the total Loan Amount in this cell" sqref="C25:D25" xr:uid="{16F4ECC1-1864-024B-B18F-A753F25D87F5}"/>
    <dataValidation allowBlank="1" showInputMessage="1" showErrorMessage="1" prompt="Enter the Loan Start Date in this cell" sqref="C26:D26" xr:uid="{6101A60A-9199-CD48-8571-8F50F6F872A6}"/>
    <dataValidation allowBlank="1" showInputMessage="1" showErrorMessage="1" prompt="Enter the Monthly Property Tax Amount in this cell" sqref="F26" xr:uid="{8A444619-E9C8-EC48-91D7-A74A236C528B}"/>
    <dataValidation allowBlank="1" showInputMessage="1" showErrorMessage="1" prompt="Loan Details to enter are in this column under this heading" sqref="B21" xr:uid="{00000000-0002-0000-0000-000007000000}"/>
    <dataValidation allowBlank="1" showInputMessage="1" showErrorMessage="1" prompt="Monthly Loan Payment is automatically calculated in this cell" sqref="F28" xr:uid="{00000000-0002-0000-0000-000008000000}"/>
    <dataValidation allowBlank="1" showInputMessage="1" showErrorMessage="1" prompt="Enter Loan Detail values in this column under this heading. Enter Monthly Property Tax Amount in cell E8" sqref="C21:D21" xr:uid="{00000000-0002-0000-0000-000009000000}"/>
    <dataValidation allowBlank="1" showInputMessage="1" showErrorMessage="1" prompt="Key Statistics for the loan are in this column under this heading. Enter Monthly Property Tax Amount in cell E8" sqref="E21" xr:uid="{00000000-0002-0000-0000-00000A000000}"/>
    <dataValidation allowBlank="1" showInputMessage="1" showErrorMessage="1" prompt="Totals in this column under this heading are calculated automatically. Enter Monthly Property Tax Amount in cell E8" sqref="F21" xr:uid="{00000000-0002-0000-0000-00000B000000}"/>
    <dataValidation allowBlank="1" showInputMessage="1" showErrorMessage="1" prompt="Monthly Loan Payment is automatically calculated below" sqref="C28" xr:uid="{00000000-0002-0000-0000-00000D000000}"/>
    <dataValidation allowBlank="1" showInputMessage="1" showErrorMessage="1" prompt="This note applies to Total Monthly Payments in cell D5" sqref="B27" xr:uid="{DD9E8562-52CD-4949-875D-5D469C7A67E0}"/>
    <dataValidation allowBlank="1" showInputMessage="1" showErrorMessage="1" prompt="Link to Amortization Table worksheet" sqref="F29" xr:uid="{A0D14CC3-AF6B-2E48-99B2-3EFD34670469}"/>
  </dataValidations>
  <hyperlinks>
    <hyperlink ref="E17" r:id="rId1" display="Get More Resources" xr:uid="{3DD9ECD0-D767-C24B-9BB2-331F44D25D17}"/>
    <hyperlink ref="F29" location="'Amortization Table'!A1" tooltip="Link to Amortization Table" display="To Amortization Table" xr:uid="{00000000-0004-0000-0000-000000000000}"/>
    <hyperlink ref="B17" r:id="rId2" display="Get More Resources" xr:uid="{D3251950-1987-0D4F-AC24-C359CE5F7000}"/>
    <hyperlink ref="B17:C17" r:id="rId3" display="Learn More" xr:uid="{2211FD8E-46E2-7640-A2F2-6656CCC29498}"/>
    <hyperlink ref="E17:F17" r:id="rId4" display="Learn More" xr:uid="{49D0F98C-1C85-834F-A0B2-32C898801B2C}"/>
  </hyperlinks>
  <printOptions horizontalCentered="1"/>
  <pageMargins left="0.25" right="0.25" top="0.75" bottom="0.75" header="0.3" footer="0.3"/>
  <pageSetup orientation="landscape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2"/>
  <sheetViews>
    <sheetView showGridLines="0" zoomScaleNormal="100" workbookViewId="0">
      <selection activeCell="O350" sqref="O7:O350"/>
    </sheetView>
  </sheetViews>
  <sheetFormatPr baseColWidth="10" defaultColWidth="8.83203125" defaultRowHeight="15"/>
  <cols>
    <col min="1" max="1" width="2.6640625" style="38" customWidth="1"/>
    <col min="2" max="2" width="9.1640625" style="38" customWidth="1"/>
    <col min="3" max="3" width="14.33203125" style="38" customWidth="1"/>
    <col min="4" max="4" width="16.33203125" style="38" customWidth="1"/>
    <col min="5" max="5" width="14.33203125" style="38" customWidth="1"/>
    <col min="6" max="6" width="16.33203125" style="38" customWidth="1"/>
    <col min="7" max="7" width="15.6640625" style="38" customWidth="1"/>
    <col min="8" max="9" width="16.33203125" style="38" customWidth="1"/>
    <col min="10" max="10" width="15.6640625" style="38" customWidth="1"/>
    <col min="11" max="16384" width="8.83203125" style="38"/>
  </cols>
  <sheetData>
    <row r="1" spans="1:10" s="36" customFormat="1" ht="44" customHeight="1" thickBot="1">
      <c r="A1" s="37"/>
      <c r="B1" s="86" t="s">
        <v>40</v>
      </c>
      <c r="C1" s="86"/>
      <c r="D1" s="86"/>
      <c r="E1" s="86"/>
      <c r="F1" s="86"/>
      <c r="G1" s="86"/>
      <c r="H1" s="86"/>
      <c r="I1" s="86"/>
      <c r="J1" s="86"/>
    </row>
    <row r="2" spans="1:10" ht="42" customHeight="1" thickTop="1">
      <c r="B2" s="41" t="s">
        <v>3</v>
      </c>
      <c r="C2" s="41" t="s">
        <v>12</v>
      </c>
      <c r="D2" s="41" t="s">
        <v>13</v>
      </c>
      <c r="E2" s="41" t="s">
        <v>5</v>
      </c>
      <c r="F2" s="41" t="s">
        <v>6</v>
      </c>
      <c r="G2" s="41" t="s">
        <v>14</v>
      </c>
      <c r="H2" s="41" t="s">
        <v>15</v>
      </c>
      <c r="I2" s="41" t="s">
        <v>16</v>
      </c>
      <c r="J2" s="41" t="s">
        <v>17</v>
      </c>
    </row>
    <row r="3" spans="1:10" ht="15" customHeight="1">
      <c r="B3" s="39">
        <f>ROWS($B$3:B3)</f>
        <v>1</v>
      </c>
      <c r="C3" s="40">
        <f ca="1">IF(ValuesEntered,IF(Amortization[[#This Row],['#]]&lt;=DurationOfLoan,IF(ROW()-ROW(Amortization[[#Headers],[payment
date]])=1,LoanStart,IF(I2&gt;0,EDATE(C2,1),"")),""),"")</f>
        <v>45000</v>
      </c>
      <c r="D3" s="16">
        <f>IF(ROW()-ROW(Amortization[[#Headers],[opening
balance]])=1,LoanAmount,IF(Amortization[[#This Row],[payment
date]]="",0,INDEX(Amortization[], ROW()-4,8)))</f>
        <v>380000</v>
      </c>
      <c r="E3" s="16">
        <f ca="1">IF(ValuesEntered,IF(ROW()-ROW(Amortization[[#Headers],[interest]])=1,-IPMT(InterestRate/12,1,DurationOfLoan-ROWS($C$3:C3)+1,Amortization[[#This Row],[opening
balance]]),IFERROR(-IPMT(InterestRate/12,1,Amortization[[#This Row],['#
remaining]],D4),0)),0)</f>
        <v>2318</v>
      </c>
      <c r="F3" s="16">
        <f ca="1">IFERROR(IF(AND(ValuesEntered,Amortization[[#This Row],[payment
date]]&lt;&gt;""),-PPMT(InterestRate/12,1,DurationOfLoan-ROWS($C$3:C3)+1,Amortization[[#This Row],[opening
balance]]),""),0)</f>
        <v>292.33635826699026</v>
      </c>
      <c r="G3" s="16">
        <f ca="1">IF(Amortization[[#This Row],[payment
date]]="",0,PropertyTaxAmount)</f>
        <v>375</v>
      </c>
      <c r="H3" s="16">
        <f ca="1">IF(Amortization[[#This Row],[payment
date]]="",0,Amortization[[#This Row],[interest]]+Amortization[[#This Row],[principal]]+Amortization[[#This Row],[property
tax]])</f>
        <v>2985.3363582669904</v>
      </c>
      <c r="I3" s="16">
        <f ca="1">IF(Amortization[[#This Row],[payment
date]]="",0,Amortization[[#This Row],[opening
balance]]-Amortization[[#This Row],[principal]])</f>
        <v>379707.663641733</v>
      </c>
      <c r="J3" s="39">
        <f ca="1">IF(Amortization[[#This Row],[closing
balance]]&gt;0,LastRow-ROW(),0)</f>
        <v>359</v>
      </c>
    </row>
    <row r="4" spans="1:10" ht="15" customHeight="1">
      <c r="B4" s="39">
        <f>ROWS($B$3:B4)</f>
        <v>2</v>
      </c>
      <c r="C4" s="40">
        <f ca="1">IF(ValuesEntered,IF(Amortization[[#This Row],['#]]&lt;=DurationOfLoan,IF(ROW()-ROW(Amortization[[#Headers],[payment
date]])=1,LoanStart,IF(I3&gt;0,EDATE(C3,1),"")),""),"")</f>
        <v>45031</v>
      </c>
      <c r="D4" s="16">
        <f ca="1">IF(ROW()-ROW(Amortization[[#Headers],[opening
balance]])=1,LoanAmount,IF(Amortization[[#This Row],[payment
date]]="",0,INDEX(Amortization[], ROW()-4,8)))</f>
        <v>359481.30493632436</v>
      </c>
      <c r="E4" s="16">
        <f ca="1">IF(ValuesEntered,IF(ROW()-ROW(Amortization[[#Headers],[interest]])=1,-IPMT(InterestRate/12,1,DurationOfLoan-ROWS($C$3:C4)+1,Amortization[[#This Row],[opening
balance]]),IFERROR(-IPMT(InterestRate/12,1,Amortization[[#This Row],['#
remaining]],D5),0)),0)</f>
        <v>1196.5362696303437</v>
      </c>
      <c r="F4" s="16">
        <f ca="1">IFERROR(IF(AND(ValuesEntered,Amortization[[#This Row],[payment
date]]&lt;&gt;""),-PPMT(InterestRate/12,1,DurationOfLoan-ROWS($C$3:C4)+1,Amortization[[#This Row],[opening
balance]]),""),0)</f>
        <v>520.42404722123979</v>
      </c>
      <c r="G4" s="16">
        <f ca="1">IF(Amortization[[#This Row],[payment
date]]="",0,PropertyTaxAmount)</f>
        <v>375</v>
      </c>
      <c r="H4" s="16">
        <f ca="1">IF(Amortization[[#This Row],[payment
date]]="",0,Amortization[[#This Row],[interest]]+Amortization[[#This Row],[principal]]+Amortization[[#This Row],[property
tax]])</f>
        <v>2091.9603168515832</v>
      </c>
      <c r="I4" s="16">
        <f ca="1">IF(Amortization[[#This Row],[payment
date]]="",0,Amortization[[#This Row],[opening
balance]]-Amortization[[#This Row],[principal]])</f>
        <v>358960.88088910311</v>
      </c>
      <c r="J4" s="39">
        <f ca="1">IF(Amortization[[#This Row],[closing
balance]]&gt;0,LastRow-ROW(),0)</f>
        <v>358</v>
      </c>
    </row>
    <row r="5" spans="1:10" ht="15" customHeight="1">
      <c r="B5" s="39">
        <f>ROWS($B$3:B5)</f>
        <v>3</v>
      </c>
      <c r="C5" s="40">
        <f ca="1">IF(ValuesEntered,IF(Amortization[[#This Row],['#]]&lt;=DurationOfLoan,IF(ROW()-ROW(Amortization[[#Headers],[payment
date]])=1,LoanStart,IF(I4&gt;0,EDATE(C4,1),"")),""),"")</f>
        <v>44852</v>
      </c>
      <c r="D5" s="16">
        <f ca="1">IF(ROW()-ROW(Amortization[[#Headers],[opening
balance]])=1,LoanAmount,IF(Amortization[[#This Row],[payment
date]]="",0,INDEX(Amortization[], ROW()-4,8)))</f>
        <v>358960.88088910311</v>
      </c>
      <c r="E5" s="16">
        <f ca="1">IF(ValuesEntered,IF(ROW()-ROW(Amortization[[#Headers],[interest]])=1,-IPMT(InterestRate/12,1,DurationOfLoan-ROWS($C$3:C5)+1,Amortization[[#This Row],[opening
balance]]),IFERROR(-IPMT(InterestRate/12,1,Amortization[[#This Row],['#
remaining]],D6),0)),0)</f>
        <v>1194.7957403168593</v>
      </c>
      <c r="F5" s="16">
        <f ca="1">IFERROR(IF(AND(ValuesEntered,Amortization[[#This Row],[payment
date]]&lt;&gt;""),-PPMT(InterestRate/12,1,DurationOfLoan-ROWS($C$3:C5)+1,Amortization[[#This Row],[opening
balance]]),""),0)</f>
        <v>522.15879404531063</v>
      </c>
      <c r="G5" s="16">
        <f ca="1">IF(Amortization[[#This Row],[payment
date]]="",0,PropertyTaxAmount)</f>
        <v>375</v>
      </c>
      <c r="H5" s="16">
        <f ca="1">IF(Amortization[[#This Row],[payment
date]]="",0,Amortization[[#This Row],[interest]]+Amortization[[#This Row],[principal]]+Amortization[[#This Row],[property
tax]])</f>
        <v>2091.9545343621699</v>
      </c>
      <c r="I5" s="16">
        <f ca="1">IF(Amortization[[#This Row],[payment
date]]="",0,Amortization[[#This Row],[opening
balance]]-Amortization[[#This Row],[principal]])</f>
        <v>358438.72209505778</v>
      </c>
      <c r="J5" s="39">
        <f ca="1">IF(Amortization[[#This Row],[closing
balance]]&gt;0,LastRow-ROW(),0)</f>
        <v>357</v>
      </c>
    </row>
    <row r="6" spans="1:10" ht="15" customHeight="1">
      <c r="B6" s="39">
        <f>ROWS($B$3:B6)</f>
        <v>4</v>
      </c>
      <c r="C6" s="40">
        <f ca="1">IF(ValuesEntered,IF(Amortization[[#This Row],['#]]&lt;=DurationOfLoan,IF(ROW()-ROW(Amortization[[#Headers],[payment
date]])=1,LoanStart,IF(I5&gt;0,EDATE(C5,1),"")),""),"")</f>
        <v>44883</v>
      </c>
      <c r="D6" s="16">
        <f ca="1">IF(ROW()-ROW(Amortization[[#Headers],[opening
balance]])=1,LoanAmount,IF(Amortization[[#This Row],[payment
date]]="",0,INDEX(Amortization[], ROW()-4,8)))</f>
        <v>358438.72209505778</v>
      </c>
      <c r="E6" s="16">
        <f ca="1">IF(ValuesEntered,IF(ROW()-ROW(Amortization[[#Headers],[interest]])=1,-IPMT(InterestRate/12,1,DurationOfLoan-ROWS($C$3:C6)+1,Amortization[[#This Row],[opening
balance]]),IFERROR(-IPMT(InterestRate/12,1,Amortization[[#This Row],['#
remaining]],D7),0)),0)</f>
        <v>1193.0494092389968</v>
      </c>
      <c r="F6" s="16">
        <f ca="1">IFERROR(IF(AND(ValuesEntered,Amortization[[#This Row],[payment
date]]&lt;&gt;""),-PPMT(InterestRate/12,1,DurationOfLoan-ROWS($C$3:C6)+1,Amortization[[#This Row],[opening
balance]]),""),0)</f>
        <v>523.89932335879485</v>
      </c>
      <c r="G6" s="16">
        <f ca="1">IF(Amortization[[#This Row],[payment
date]]="",0,PropertyTaxAmount)</f>
        <v>375</v>
      </c>
      <c r="H6" s="16">
        <f ca="1">IF(Amortization[[#This Row],[payment
date]]="",0,Amortization[[#This Row],[interest]]+Amortization[[#This Row],[principal]]+Amortization[[#This Row],[property
tax]])</f>
        <v>2091.9487325977916</v>
      </c>
      <c r="I6" s="16">
        <f ca="1">IF(Amortization[[#This Row],[payment
date]]="",0,Amortization[[#This Row],[opening
balance]]-Amortization[[#This Row],[principal]])</f>
        <v>357914.82277169899</v>
      </c>
      <c r="J6" s="39">
        <f ca="1">IF(Amortization[[#This Row],[closing
balance]]&gt;0,LastRow-ROW(),0)</f>
        <v>356</v>
      </c>
    </row>
    <row r="7" spans="1:10" ht="15" customHeight="1">
      <c r="B7" s="39">
        <f>ROWS($B$3:B7)</f>
        <v>5</v>
      </c>
      <c r="C7" s="40">
        <f ca="1">IF(ValuesEntered,IF(Amortization[[#This Row],['#]]&lt;=DurationOfLoan,IF(ROW()-ROW(Amortization[[#Headers],[payment
date]])=1,LoanStart,IF(I6&gt;0,EDATE(C6,1),"")),""),"")</f>
        <v>44913</v>
      </c>
      <c r="D7" s="16">
        <f ca="1">IF(ROW()-ROW(Amortization[[#Headers],[opening
balance]])=1,LoanAmount,IF(Amortization[[#This Row],[payment
date]]="",0,INDEX(Amortization[], ROW()-4,8)))</f>
        <v>357914.82277169899</v>
      </c>
      <c r="E7" s="16">
        <f ca="1">IF(ValuesEntered,IF(ROW()-ROW(Amortization[[#Headers],[interest]])=1,-IPMT(InterestRate/12,1,DurationOfLoan-ROWS($C$3:C7)+1,Amortization[[#This Row],[opening
balance]]),IFERROR(-IPMT(InterestRate/12,1,Amortization[[#This Row],['#
remaining]],D8),0)),0)</f>
        <v>1191.2972570575412</v>
      </c>
      <c r="F7" s="16">
        <f ca="1">IFERROR(IF(AND(ValuesEntered,Amortization[[#This Row],[payment
date]]&lt;&gt;""),-PPMT(InterestRate/12,1,DurationOfLoan-ROWS($C$3:C7)+1,Amortization[[#This Row],[opening
balance]]),""),0)</f>
        <v>525.64565443665754</v>
      </c>
      <c r="G7" s="16">
        <f ca="1">IF(Amortization[[#This Row],[payment
date]]="",0,PropertyTaxAmount)</f>
        <v>375</v>
      </c>
      <c r="H7" s="16">
        <f ca="1">IF(Amortization[[#This Row],[payment
date]]="",0,Amortization[[#This Row],[interest]]+Amortization[[#This Row],[principal]]+Amortization[[#This Row],[property
tax]])</f>
        <v>2091.9429114941986</v>
      </c>
      <c r="I7" s="16">
        <f ca="1">IF(Amortization[[#This Row],[payment
date]]="",0,Amortization[[#This Row],[opening
balance]]-Amortization[[#This Row],[principal]])</f>
        <v>357389.17711726233</v>
      </c>
      <c r="J7" s="39">
        <f ca="1">IF(Amortization[[#This Row],[closing
balance]]&gt;0,LastRow-ROW(),0)</f>
        <v>355</v>
      </c>
    </row>
    <row r="8" spans="1:10" ht="15" customHeight="1">
      <c r="B8" s="39">
        <f>ROWS($B$3:B8)</f>
        <v>6</v>
      </c>
      <c r="C8" s="40">
        <f ca="1">IF(ValuesEntered,IF(Amortization[[#This Row],['#]]&lt;=DurationOfLoan,IF(ROW()-ROW(Amortization[[#Headers],[payment
date]])=1,LoanStart,IF(I7&gt;0,EDATE(C7,1),"")),""),"")</f>
        <v>44944</v>
      </c>
      <c r="D8" s="16">
        <f ca="1">IF(ROW()-ROW(Amortization[[#Headers],[opening
balance]])=1,LoanAmount,IF(Amortization[[#This Row],[payment
date]]="",0,INDEX(Amortization[], ROW()-4,8)))</f>
        <v>357389.17711726233</v>
      </c>
      <c r="E8" s="16">
        <f ca="1">IF(ValuesEntered,IF(ROW()-ROW(Amortization[[#Headers],[interest]])=1,-IPMT(InterestRate/12,1,DurationOfLoan-ROWS($C$3:C8)+1,Amortization[[#This Row],[opening
balance]]),IFERROR(-IPMT(InterestRate/12,1,Amortization[[#This Row],['#
remaining]],D9),0)),0)</f>
        <v>1189.539264368814</v>
      </c>
      <c r="F8" s="16">
        <f ca="1">IFERROR(IF(AND(ValuesEntered,Amortization[[#This Row],[payment
date]]&lt;&gt;""),-PPMT(InterestRate/12,1,DurationOfLoan-ROWS($C$3:C8)+1,Amortization[[#This Row],[opening
balance]]),""),0)</f>
        <v>527.3978066181129</v>
      </c>
      <c r="G8" s="16">
        <f ca="1">IF(Amortization[[#This Row],[payment
date]]="",0,PropertyTaxAmount)</f>
        <v>375</v>
      </c>
      <c r="H8" s="16">
        <f ca="1">IF(Amortization[[#This Row],[payment
date]]="",0,Amortization[[#This Row],[interest]]+Amortization[[#This Row],[principal]]+Amortization[[#This Row],[property
tax]])</f>
        <v>2091.9370709869268</v>
      </c>
      <c r="I8" s="16">
        <f ca="1">IF(Amortization[[#This Row],[payment
date]]="",0,Amortization[[#This Row],[opening
balance]]-Amortization[[#This Row],[principal]])</f>
        <v>356861.7793106442</v>
      </c>
      <c r="J8" s="39">
        <f ca="1">IF(Amortization[[#This Row],[closing
balance]]&gt;0,LastRow-ROW(),0)</f>
        <v>354</v>
      </c>
    </row>
    <row r="9" spans="1:10" ht="15" customHeight="1">
      <c r="B9" s="39">
        <f>ROWS($B$3:B9)</f>
        <v>7</v>
      </c>
      <c r="C9" s="40">
        <f ca="1">IF(ValuesEntered,IF(Amortization[[#This Row],['#]]&lt;=DurationOfLoan,IF(ROW()-ROW(Amortization[[#Headers],[payment
date]])=1,LoanStart,IF(I8&gt;0,EDATE(C8,1),"")),""),"")</f>
        <v>44975</v>
      </c>
      <c r="D9" s="16">
        <f ca="1">IF(ROW()-ROW(Amortization[[#Headers],[opening
balance]])=1,LoanAmount,IF(Amortization[[#This Row],[payment
date]]="",0,INDEX(Amortization[], ROW()-4,8)))</f>
        <v>356861.7793106442</v>
      </c>
      <c r="E9" s="16">
        <f ca="1">IF(ValuesEntered,IF(ROW()-ROW(Amortization[[#Headers],[interest]])=1,-IPMT(InterestRate/12,1,DurationOfLoan-ROWS($C$3:C9)+1,Amortization[[#This Row],[opening
balance]]),IFERROR(-IPMT(InterestRate/12,1,Amortization[[#This Row],['#
remaining]],D10),0)),0)</f>
        <v>1187.7754117044581</v>
      </c>
      <c r="F9" s="16">
        <f ca="1">IFERROR(IF(AND(ValuesEntered,Amortization[[#This Row],[payment
date]]&lt;&gt;""),-PPMT(InterestRate/12,1,DurationOfLoan-ROWS($C$3:C9)+1,Amortization[[#This Row],[opening
balance]]),""),0)</f>
        <v>529.15579930683998</v>
      </c>
      <c r="G9" s="16">
        <f ca="1">IF(Amortization[[#This Row],[payment
date]]="",0,PropertyTaxAmount)</f>
        <v>375</v>
      </c>
      <c r="H9" s="16">
        <f ca="1">IF(Amortization[[#This Row],[payment
date]]="",0,Amortization[[#This Row],[interest]]+Amortization[[#This Row],[principal]]+Amortization[[#This Row],[property
tax]])</f>
        <v>2091.9312110112978</v>
      </c>
      <c r="I9" s="16">
        <f ca="1">IF(Amortization[[#This Row],[payment
date]]="",0,Amortization[[#This Row],[opening
balance]]-Amortization[[#This Row],[principal]])</f>
        <v>356332.62351133738</v>
      </c>
      <c r="J9" s="39">
        <f ca="1">IF(Amortization[[#This Row],[closing
balance]]&gt;0,LastRow-ROW(),0)</f>
        <v>353</v>
      </c>
    </row>
    <row r="10" spans="1:10" ht="15" customHeight="1">
      <c r="B10" s="39">
        <f>ROWS($B$3:B10)</f>
        <v>8</v>
      </c>
      <c r="C10" s="40">
        <f ca="1">IF(ValuesEntered,IF(Amortization[[#This Row],['#]]&lt;=DurationOfLoan,IF(ROW()-ROW(Amortization[[#Headers],[payment
date]])=1,LoanStart,IF(I9&gt;0,EDATE(C9,1),"")),""),"")</f>
        <v>45003</v>
      </c>
      <c r="D10" s="16">
        <f ca="1">IF(ROW()-ROW(Amortization[[#Headers],[opening
balance]])=1,LoanAmount,IF(Amortization[[#This Row],[payment
date]]="",0,INDEX(Amortization[], ROW()-4,8)))</f>
        <v>356332.62351133738</v>
      </c>
      <c r="E10" s="16">
        <f ca="1">IF(ValuesEntered,IF(ROW()-ROW(Amortization[[#Headers],[interest]])=1,-IPMT(InterestRate/12,1,DurationOfLoan-ROWS($C$3:C10)+1,Amortization[[#This Row],[opening
balance]]),IFERROR(-IPMT(InterestRate/12,1,Amortization[[#This Row],['#
remaining]],D11),0)),0)</f>
        <v>1186.0056795312207</v>
      </c>
      <c r="F10" s="16">
        <f ca="1">IFERROR(IF(AND(ValuesEntered,Amortization[[#This Row],[payment
date]]&lt;&gt;""),-PPMT(InterestRate/12,1,DurationOfLoan-ROWS($C$3:C10)+1,Amortization[[#This Row],[opening
balance]]),""),0)</f>
        <v>530.91965197119623</v>
      </c>
      <c r="G10" s="16">
        <f ca="1">IF(Amortization[[#This Row],[payment
date]]="",0,PropertyTaxAmount)</f>
        <v>375</v>
      </c>
      <c r="H10" s="16">
        <f ca="1">IF(Amortization[[#This Row],[payment
date]]="",0,Amortization[[#This Row],[interest]]+Amortization[[#This Row],[principal]]+Amortization[[#This Row],[property
tax]])</f>
        <v>2091.9253315024171</v>
      </c>
      <c r="I10" s="16">
        <f ca="1">IF(Amortization[[#This Row],[payment
date]]="",0,Amortization[[#This Row],[opening
balance]]-Amortization[[#This Row],[principal]])</f>
        <v>355801.70385936619</v>
      </c>
      <c r="J10" s="39">
        <f ca="1">IF(Amortization[[#This Row],[closing
balance]]&gt;0,LastRow-ROW(),0)</f>
        <v>352</v>
      </c>
    </row>
    <row r="11" spans="1:10" ht="15" customHeight="1">
      <c r="B11" s="39">
        <f>ROWS($B$3:B11)</f>
        <v>9</v>
      </c>
      <c r="C11" s="40">
        <f ca="1">IF(ValuesEntered,IF(Amortization[[#This Row],['#]]&lt;=DurationOfLoan,IF(ROW()-ROW(Amortization[[#Headers],[payment
date]])=1,LoanStart,IF(I10&gt;0,EDATE(C10,1),"")),""),"")</f>
        <v>45034</v>
      </c>
      <c r="D11" s="16">
        <f ca="1">IF(ROW()-ROW(Amortization[[#Headers],[opening
balance]])=1,LoanAmount,IF(Amortization[[#This Row],[payment
date]]="",0,INDEX(Amortization[], ROW()-4,8)))</f>
        <v>355801.70385936619</v>
      </c>
      <c r="E11" s="16">
        <f ca="1">IF(ValuesEntered,IF(ROW()-ROW(Amortization[[#Headers],[interest]])=1,-IPMT(InterestRate/12,1,DurationOfLoan-ROWS($C$3:C11)+1,Amortization[[#This Row],[opening
balance]]),IFERROR(-IPMT(InterestRate/12,1,Amortization[[#This Row],['#
remaining]],D12),0)),0)</f>
        <v>1184.2300482507392</v>
      </c>
      <c r="F11" s="16">
        <f ca="1">IFERROR(IF(AND(ValuesEntered,Amortization[[#This Row],[payment
date]]&lt;&gt;""),-PPMT(InterestRate/12,1,DurationOfLoan-ROWS($C$3:C11)+1,Amortization[[#This Row],[opening
balance]]),""),0)</f>
        <v>532.68938414443346</v>
      </c>
      <c r="G11" s="16">
        <f ca="1">IF(Amortization[[#This Row],[payment
date]]="",0,PropertyTaxAmount)</f>
        <v>375</v>
      </c>
      <c r="H11" s="16">
        <f ca="1">IF(Amortization[[#This Row],[payment
date]]="",0,Amortization[[#This Row],[interest]]+Amortization[[#This Row],[principal]]+Amortization[[#This Row],[property
tax]])</f>
        <v>2091.9194323951724</v>
      </c>
      <c r="I11" s="16">
        <f ca="1">IF(Amortization[[#This Row],[payment
date]]="",0,Amortization[[#This Row],[opening
balance]]-Amortization[[#This Row],[principal]])</f>
        <v>355269.01447522175</v>
      </c>
      <c r="J11" s="39">
        <f ca="1">IF(Amortization[[#This Row],[closing
balance]]&gt;0,LastRow-ROW(),0)</f>
        <v>351</v>
      </c>
    </row>
    <row r="12" spans="1:10" ht="15" customHeight="1">
      <c r="B12" s="39">
        <f>ROWS($B$3:B12)</f>
        <v>10</v>
      </c>
      <c r="C12" s="40">
        <f ca="1">IF(ValuesEntered,IF(Amortization[[#This Row],['#]]&lt;=DurationOfLoan,IF(ROW()-ROW(Amortization[[#Headers],[payment
date]])=1,LoanStart,IF(I11&gt;0,EDATE(C11,1),"")),""),"")</f>
        <v>45064</v>
      </c>
      <c r="D12" s="16">
        <f ca="1">IF(ROW()-ROW(Amortization[[#Headers],[opening
balance]])=1,LoanAmount,IF(Amortization[[#This Row],[payment
date]]="",0,INDEX(Amortization[], ROW()-4,8)))</f>
        <v>355269.01447522175</v>
      </c>
      <c r="E12" s="16">
        <f ca="1">IF(ValuesEntered,IF(ROW()-ROW(Amortization[[#Headers],[interest]])=1,-IPMT(InterestRate/12,1,DurationOfLoan-ROWS($C$3:C12)+1,Amortization[[#This Row],[opening
balance]]),IFERROR(-IPMT(InterestRate/12,1,Amortization[[#This Row],['#
remaining]],D13),0)),0)</f>
        <v>1182.4484981993228</v>
      </c>
      <c r="F12" s="16">
        <f ca="1">IFERROR(IF(AND(ValuesEntered,Amortization[[#This Row],[payment
date]]&lt;&gt;""),-PPMT(InterestRate/12,1,DurationOfLoan-ROWS($C$3:C12)+1,Amortization[[#This Row],[opening
balance]]),""),0)</f>
        <v>534.4650154249149</v>
      </c>
      <c r="G12" s="16">
        <f ca="1">IF(Amortization[[#This Row],[payment
date]]="",0,PropertyTaxAmount)</f>
        <v>375</v>
      </c>
      <c r="H12" s="16">
        <f ca="1">IF(Amortization[[#This Row],[payment
date]]="",0,Amortization[[#This Row],[interest]]+Amortization[[#This Row],[principal]]+Amortization[[#This Row],[property
tax]])</f>
        <v>2091.9135136242376</v>
      </c>
      <c r="I12" s="16">
        <f ca="1">IF(Amortization[[#This Row],[payment
date]]="",0,Amortization[[#This Row],[opening
balance]]-Amortization[[#This Row],[principal]])</f>
        <v>354734.54945979681</v>
      </c>
      <c r="J12" s="39">
        <f ca="1">IF(Amortization[[#This Row],[closing
balance]]&gt;0,LastRow-ROW(),0)</f>
        <v>350</v>
      </c>
    </row>
    <row r="13" spans="1:10" ht="15" customHeight="1">
      <c r="B13" s="39">
        <f>ROWS($B$3:B13)</f>
        <v>11</v>
      </c>
      <c r="C13" s="40">
        <f ca="1">IF(ValuesEntered,IF(Amortization[[#This Row],['#]]&lt;=DurationOfLoan,IF(ROW()-ROW(Amortization[[#Headers],[payment
date]])=1,LoanStart,IF(I12&gt;0,EDATE(C12,1),"")),""),"")</f>
        <v>45095</v>
      </c>
      <c r="D13" s="16">
        <f ca="1">IF(ROW()-ROW(Amortization[[#Headers],[opening
balance]])=1,LoanAmount,IF(Amortization[[#This Row],[payment
date]]="",0,INDEX(Amortization[], ROW()-4,8)))</f>
        <v>354734.54945979681</v>
      </c>
      <c r="E13" s="16">
        <f ca="1">IF(ValuesEntered,IF(ROW()-ROW(Amortization[[#Headers],[interest]])=1,-IPMT(InterestRate/12,1,DurationOfLoan-ROWS($C$3:C13)+1,Amortization[[#This Row],[opening
balance]]),IFERROR(-IPMT(InterestRate/12,1,Amortization[[#This Row],['#
remaining]],D14),0)),0)</f>
        <v>1180.661009647735</v>
      </c>
      <c r="F13" s="16">
        <f ca="1">IFERROR(IF(AND(ValuesEntered,Amortization[[#This Row],[payment
date]]&lt;&gt;""),-PPMT(InterestRate/12,1,DurationOfLoan-ROWS($C$3:C13)+1,Amortization[[#This Row],[opening
balance]]),""),0)</f>
        <v>536.2465654763314</v>
      </c>
      <c r="G13" s="16">
        <f ca="1">IF(Amortization[[#This Row],[payment
date]]="",0,PropertyTaxAmount)</f>
        <v>375</v>
      </c>
      <c r="H13" s="16">
        <f ca="1">IF(Amortization[[#This Row],[payment
date]]="",0,Amortization[[#This Row],[interest]]+Amortization[[#This Row],[principal]]+Amortization[[#This Row],[property
tax]])</f>
        <v>2091.9075751240662</v>
      </c>
      <c r="I13" s="16">
        <f ca="1">IF(Amortization[[#This Row],[payment
date]]="",0,Amortization[[#This Row],[opening
balance]]-Amortization[[#This Row],[principal]])</f>
        <v>354198.30289432046</v>
      </c>
      <c r="J13" s="39">
        <f ca="1">IF(Amortization[[#This Row],[closing
balance]]&gt;0,LastRow-ROW(),0)</f>
        <v>349</v>
      </c>
    </row>
    <row r="14" spans="1:10" ht="15" customHeight="1">
      <c r="B14" s="39">
        <f>ROWS($B$3:B14)</f>
        <v>12</v>
      </c>
      <c r="C14" s="40">
        <f ca="1">IF(ValuesEntered,IF(Amortization[[#This Row],['#]]&lt;=DurationOfLoan,IF(ROW()-ROW(Amortization[[#Headers],[payment
date]])=1,LoanStart,IF(I13&gt;0,EDATE(C13,1),"")),""),"")</f>
        <v>45125</v>
      </c>
      <c r="D14" s="16">
        <f ca="1">IF(ROW()-ROW(Amortization[[#Headers],[opening
balance]])=1,LoanAmount,IF(Amortization[[#This Row],[payment
date]]="",0,INDEX(Amortization[], ROW()-4,8)))</f>
        <v>354198.30289432046</v>
      </c>
      <c r="E14" s="16">
        <f ca="1">IF(ValuesEntered,IF(ROW()-ROW(Amortization[[#Headers],[interest]])=1,-IPMT(InterestRate/12,1,DurationOfLoan-ROWS($C$3:C14)+1,Amortization[[#This Row],[opening
balance]]),IFERROR(-IPMT(InterestRate/12,1,Amortization[[#This Row],['#
remaining]],D15),0)),0)</f>
        <v>1178.8675628009751</v>
      </c>
      <c r="F14" s="16">
        <f ca="1">IFERROR(IF(AND(ValuesEntered,Amortization[[#This Row],[payment
date]]&lt;&gt;""),-PPMT(InterestRate/12,1,DurationOfLoan-ROWS($C$3:C14)+1,Amortization[[#This Row],[opening
balance]]),""),0)</f>
        <v>538.03405402791907</v>
      </c>
      <c r="G14" s="16">
        <f ca="1">IF(Amortization[[#This Row],[payment
date]]="",0,PropertyTaxAmount)</f>
        <v>375</v>
      </c>
      <c r="H14" s="16">
        <f ca="1">IF(Amortization[[#This Row],[payment
date]]="",0,Amortization[[#This Row],[interest]]+Amortization[[#This Row],[principal]]+Amortization[[#This Row],[property
tax]])</f>
        <v>2091.901616828894</v>
      </c>
      <c r="I14" s="16">
        <f ca="1">IF(Amortization[[#This Row],[payment
date]]="",0,Amortization[[#This Row],[opening
balance]]-Amortization[[#This Row],[principal]])</f>
        <v>353660.26884029253</v>
      </c>
      <c r="J14" s="39">
        <f ca="1">IF(Amortization[[#This Row],[closing
balance]]&gt;0,LastRow-ROW(),0)</f>
        <v>348</v>
      </c>
    </row>
    <row r="15" spans="1:10" ht="15" customHeight="1">
      <c r="B15" s="39">
        <f>ROWS($B$3:B15)</f>
        <v>13</v>
      </c>
      <c r="C15" s="40">
        <f ca="1">IF(ValuesEntered,IF(Amortization[[#This Row],['#]]&lt;=DurationOfLoan,IF(ROW()-ROW(Amortization[[#Headers],[payment
date]])=1,LoanStart,IF(I14&gt;0,EDATE(C14,1),"")),""),"")</f>
        <v>45156</v>
      </c>
      <c r="D15" s="16">
        <f ca="1">IF(ROW()-ROW(Amortization[[#Headers],[opening
balance]])=1,LoanAmount,IF(Amortization[[#This Row],[payment
date]]="",0,INDEX(Amortization[], ROW()-4,8)))</f>
        <v>353660.26884029253</v>
      </c>
      <c r="E15" s="16">
        <f ca="1">IF(ValuesEntered,IF(ROW()-ROW(Amortization[[#Headers],[interest]])=1,-IPMT(InterestRate/12,1,DurationOfLoan-ROWS($C$3:C15)+1,Amortization[[#This Row],[opening
balance]]),IFERROR(-IPMT(InterestRate/12,1,Amortization[[#This Row],['#
remaining]],D16),0)),0)</f>
        <v>1177.0681377980595</v>
      </c>
      <c r="F15" s="16">
        <f ca="1">IFERROR(IF(AND(ValuesEntered,Amortization[[#This Row],[payment
date]]&lt;&gt;""),-PPMT(InterestRate/12,1,DurationOfLoan-ROWS($C$3:C15)+1,Amortization[[#This Row],[opening
balance]]),""),0)</f>
        <v>539.82750087467878</v>
      </c>
      <c r="G15" s="16">
        <f ca="1">IF(Amortization[[#This Row],[payment
date]]="",0,PropertyTaxAmount)</f>
        <v>375</v>
      </c>
      <c r="H15" s="16">
        <f ca="1">IF(Amortization[[#This Row],[payment
date]]="",0,Amortization[[#This Row],[interest]]+Amortization[[#This Row],[principal]]+Amortization[[#This Row],[property
tax]])</f>
        <v>2091.8956386727382</v>
      </c>
      <c r="I15" s="16">
        <f ca="1">IF(Amortization[[#This Row],[payment
date]]="",0,Amortization[[#This Row],[opening
balance]]-Amortization[[#This Row],[principal]])</f>
        <v>353120.44133941783</v>
      </c>
      <c r="J15" s="39">
        <f ca="1">IF(Amortization[[#This Row],[closing
balance]]&gt;0,LastRow-ROW(),0)</f>
        <v>347</v>
      </c>
    </row>
    <row r="16" spans="1:10" ht="15" customHeight="1">
      <c r="B16" s="39">
        <f>ROWS($B$3:B16)</f>
        <v>14</v>
      </c>
      <c r="C16" s="40">
        <f ca="1">IF(ValuesEntered,IF(Amortization[[#This Row],['#]]&lt;=DurationOfLoan,IF(ROW()-ROW(Amortization[[#Headers],[payment
date]])=1,LoanStart,IF(I15&gt;0,EDATE(C15,1),"")),""),"")</f>
        <v>45187</v>
      </c>
      <c r="D16" s="16">
        <f ca="1">IF(ROW()-ROW(Amortization[[#Headers],[opening
balance]])=1,LoanAmount,IF(Amortization[[#This Row],[payment
date]]="",0,INDEX(Amortization[], ROW()-4,8)))</f>
        <v>353120.44133941783</v>
      </c>
      <c r="E16" s="16">
        <f ca="1">IF(ValuesEntered,IF(ROW()-ROW(Amortization[[#Headers],[interest]])=1,-IPMT(InterestRate/12,1,DurationOfLoan-ROWS($C$3:C16)+1,Amortization[[#This Row],[opening
balance]]),IFERROR(-IPMT(InterestRate/12,1,Amortization[[#This Row],['#
remaining]],D17),0)),0)</f>
        <v>1175.262714711801</v>
      </c>
      <c r="F16" s="16">
        <f ca="1">IFERROR(IF(AND(ValuesEntered,Amortization[[#This Row],[payment
date]]&lt;&gt;""),-PPMT(InterestRate/12,1,DurationOfLoan-ROWS($C$3:C16)+1,Amortization[[#This Row],[opening
balance]]),""),0)</f>
        <v>541.62692587759432</v>
      </c>
      <c r="G16" s="16">
        <f ca="1">IF(Amortization[[#This Row],[payment
date]]="",0,PropertyTaxAmount)</f>
        <v>375</v>
      </c>
      <c r="H16" s="16">
        <f ca="1">IF(Amortization[[#This Row],[payment
date]]="",0,Amortization[[#This Row],[interest]]+Amortization[[#This Row],[principal]]+Amortization[[#This Row],[property
tax]])</f>
        <v>2091.8896405893952</v>
      </c>
      <c r="I16" s="16">
        <f ca="1">IF(Amortization[[#This Row],[payment
date]]="",0,Amortization[[#This Row],[opening
balance]]-Amortization[[#This Row],[principal]])</f>
        <v>352578.81441354024</v>
      </c>
      <c r="J16" s="39">
        <f ca="1">IF(Amortization[[#This Row],[closing
balance]]&gt;0,LastRow-ROW(),0)</f>
        <v>346</v>
      </c>
    </row>
    <row r="17" spans="2:10" ht="15" customHeight="1">
      <c r="B17" s="39">
        <f>ROWS($B$3:B17)</f>
        <v>15</v>
      </c>
      <c r="C17" s="40">
        <f ca="1">IF(ValuesEntered,IF(Amortization[[#This Row],['#]]&lt;=DurationOfLoan,IF(ROW()-ROW(Amortization[[#Headers],[payment
date]])=1,LoanStart,IF(I16&gt;0,EDATE(C16,1),"")),""),"")</f>
        <v>45217</v>
      </c>
      <c r="D17" s="16">
        <f ca="1">IF(ROW()-ROW(Amortization[[#Headers],[opening
balance]])=1,LoanAmount,IF(Amortization[[#This Row],[payment
date]]="",0,INDEX(Amortization[], ROW()-4,8)))</f>
        <v>352578.81441354024</v>
      </c>
      <c r="E17" s="16">
        <f ca="1">IF(ValuesEntered,IF(ROW()-ROW(Amortization[[#Headers],[interest]])=1,-IPMT(InterestRate/12,1,DurationOfLoan-ROWS($C$3:C17)+1,Amortization[[#This Row],[opening
balance]]),IFERROR(-IPMT(InterestRate/12,1,Amortization[[#This Row],['#
remaining]],D18),0)),0)</f>
        <v>1173.451273548588</v>
      </c>
      <c r="F17" s="16">
        <f ca="1">IFERROR(IF(AND(ValuesEntered,Amortization[[#This Row],[payment
date]]&lt;&gt;""),-PPMT(InterestRate/12,1,DurationOfLoan-ROWS($C$3:C17)+1,Amortization[[#This Row],[opening
balance]]),""),0)</f>
        <v>543.43234896385286</v>
      </c>
      <c r="G17" s="16">
        <f ca="1">IF(Amortization[[#This Row],[payment
date]]="",0,PropertyTaxAmount)</f>
        <v>375</v>
      </c>
      <c r="H17" s="16">
        <f ca="1">IF(Amortization[[#This Row],[payment
date]]="",0,Amortization[[#This Row],[interest]]+Amortization[[#This Row],[principal]]+Amortization[[#This Row],[property
tax]])</f>
        <v>2091.883622512441</v>
      </c>
      <c r="I17" s="16">
        <f ca="1">IF(Amortization[[#This Row],[payment
date]]="",0,Amortization[[#This Row],[opening
balance]]-Amortization[[#This Row],[principal]])</f>
        <v>352035.38206457638</v>
      </c>
      <c r="J17" s="39">
        <f ca="1">IF(Amortization[[#This Row],[closing
balance]]&gt;0,LastRow-ROW(),0)</f>
        <v>345</v>
      </c>
    </row>
    <row r="18" spans="2:10" ht="15" customHeight="1">
      <c r="B18" s="39">
        <f>ROWS($B$3:B18)</f>
        <v>16</v>
      </c>
      <c r="C18" s="40">
        <f ca="1">IF(ValuesEntered,IF(Amortization[[#This Row],['#]]&lt;=DurationOfLoan,IF(ROW()-ROW(Amortization[[#Headers],[payment
date]])=1,LoanStart,IF(I17&gt;0,EDATE(C17,1),"")),""),"")</f>
        <v>45248</v>
      </c>
      <c r="D18" s="16">
        <f ca="1">IF(ROW()-ROW(Amortization[[#Headers],[opening
balance]])=1,LoanAmount,IF(Amortization[[#This Row],[payment
date]]="",0,INDEX(Amortization[], ROW()-4,8)))</f>
        <v>352035.38206457638</v>
      </c>
      <c r="E18" s="16">
        <f ca="1">IF(ValuesEntered,IF(ROW()-ROW(Amortization[[#Headers],[interest]])=1,-IPMT(InterestRate/12,1,DurationOfLoan-ROWS($C$3:C18)+1,Amortization[[#This Row],[opening
balance]]),IFERROR(-IPMT(InterestRate/12,1,Amortization[[#This Row],['#
remaining]],D19),0)),0)</f>
        <v>1171.6337942481646</v>
      </c>
      <c r="F18" s="16">
        <f ca="1">IFERROR(IF(AND(ValuesEntered,Amortization[[#This Row],[payment
date]]&lt;&gt;""),-PPMT(InterestRate/12,1,DurationOfLoan-ROWS($C$3:C18)+1,Amortization[[#This Row],[opening
balance]]),""),0)</f>
        <v>545.24379012706572</v>
      </c>
      <c r="G18" s="16">
        <f ca="1">IF(Amortization[[#This Row],[payment
date]]="",0,PropertyTaxAmount)</f>
        <v>375</v>
      </c>
      <c r="H18" s="16">
        <f ca="1">IF(Amortization[[#This Row],[payment
date]]="",0,Amortization[[#This Row],[interest]]+Amortization[[#This Row],[principal]]+Amortization[[#This Row],[property
tax]])</f>
        <v>2091.8775843752301</v>
      </c>
      <c r="I18" s="16">
        <f ca="1">IF(Amortization[[#This Row],[payment
date]]="",0,Amortization[[#This Row],[opening
balance]]-Amortization[[#This Row],[principal]])</f>
        <v>351490.13827444933</v>
      </c>
      <c r="J18" s="39">
        <f ca="1">IF(Amortization[[#This Row],[closing
balance]]&gt;0,LastRow-ROW(),0)</f>
        <v>344</v>
      </c>
    </row>
    <row r="19" spans="2:10" ht="15" customHeight="1">
      <c r="B19" s="39">
        <f>ROWS($B$3:B19)</f>
        <v>17</v>
      </c>
      <c r="C19" s="40">
        <f ca="1">IF(ValuesEntered,IF(Amortization[[#This Row],['#]]&lt;=DurationOfLoan,IF(ROW()-ROW(Amortization[[#Headers],[payment
date]])=1,LoanStart,IF(I18&gt;0,EDATE(C18,1),"")),""),"")</f>
        <v>45278</v>
      </c>
      <c r="D19" s="16">
        <f ca="1">IF(ROW()-ROW(Amortization[[#Headers],[opening
balance]])=1,LoanAmount,IF(Amortization[[#This Row],[payment
date]]="",0,INDEX(Amortization[], ROW()-4,8)))</f>
        <v>351490.13827444933</v>
      </c>
      <c r="E19" s="16">
        <f ca="1">IF(ValuesEntered,IF(ROW()-ROW(Amortization[[#Headers],[interest]])=1,-IPMT(InterestRate/12,1,DurationOfLoan-ROWS($C$3:C19)+1,Amortization[[#This Row],[opening
balance]]),IFERROR(-IPMT(InterestRate/12,1,Amortization[[#This Row],['#
remaining]],D20),0)),0)</f>
        <v>1169.8102566834064</v>
      </c>
      <c r="F19" s="16">
        <f ca="1">IFERROR(IF(AND(ValuesEntered,Amortization[[#This Row],[payment
date]]&lt;&gt;""),-PPMT(InterestRate/12,1,DurationOfLoan-ROWS($C$3:C19)+1,Amortization[[#This Row],[opening
balance]]),""),0)</f>
        <v>547.06126942748926</v>
      </c>
      <c r="G19" s="16">
        <f ca="1">IF(Amortization[[#This Row],[payment
date]]="",0,PropertyTaxAmount)</f>
        <v>375</v>
      </c>
      <c r="H19" s="16">
        <f ca="1">IF(Amortization[[#This Row],[payment
date]]="",0,Amortization[[#This Row],[interest]]+Amortization[[#This Row],[principal]]+Amortization[[#This Row],[property
tax]])</f>
        <v>2091.8715261108955</v>
      </c>
      <c r="I19" s="16">
        <f ca="1">IF(Amortization[[#This Row],[payment
date]]="",0,Amortization[[#This Row],[opening
balance]]-Amortization[[#This Row],[principal]])</f>
        <v>350943.07700502186</v>
      </c>
      <c r="J19" s="39">
        <f ca="1">IF(Amortization[[#This Row],[closing
balance]]&gt;0,LastRow-ROW(),0)</f>
        <v>343</v>
      </c>
    </row>
    <row r="20" spans="2:10" ht="15" customHeight="1">
      <c r="B20" s="39">
        <f>ROWS($B$3:B20)</f>
        <v>18</v>
      </c>
      <c r="C20" s="40">
        <f ca="1">IF(ValuesEntered,IF(Amortization[[#This Row],['#]]&lt;=DurationOfLoan,IF(ROW()-ROW(Amortization[[#Headers],[payment
date]])=1,LoanStart,IF(I19&gt;0,EDATE(C19,1),"")),""),"")</f>
        <v>45309</v>
      </c>
      <c r="D20" s="16">
        <f ca="1">IF(ROW()-ROW(Amortization[[#Headers],[opening
balance]])=1,LoanAmount,IF(Amortization[[#This Row],[payment
date]]="",0,INDEX(Amortization[], ROW()-4,8)))</f>
        <v>350943.07700502186</v>
      </c>
      <c r="E20" s="16">
        <f ca="1">IF(ValuesEntered,IF(ROW()-ROW(Amortization[[#Headers],[interest]])=1,-IPMT(InterestRate/12,1,DurationOfLoan-ROWS($C$3:C20)+1,Amortization[[#This Row],[opening
balance]]),IFERROR(-IPMT(InterestRate/12,1,Amortization[[#This Row],['#
remaining]],D21),0)),0)</f>
        <v>1167.9806406600987</v>
      </c>
      <c r="F20" s="16">
        <f ca="1">IFERROR(IF(AND(ValuesEntered,Amortization[[#This Row],[payment
date]]&lt;&gt;""),-PPMT(InterestRate/12,1,DurationOfLoan-ROWS($C$3:C20)+1,Amortization[[#This Row],[opening
balance]]),""),0)</f>
        <v>548.88480699224772</v>
      </c>
      <c r="G20" s="16">
        <f ca="1">IF(Amortization[[#This Row],[payment
date]]="",0,PropertyTaxAmount)</f>
        <v>375</v>
      </c>
      <c r="H20" s="16">
        <f ca="1">IF(Amortization[[#This Row],[payment
date]]="",0,Amortization[[#This Row],[interest]]+Amortization[[#This Row],[principal]]+Amortization[[#This Row],[property
tax]])</f>
        <v>2091.8654476523466</v>
      </c>
      <c r="I20" s="16">
        <f ca="1">IF(Amortization[[#This Row],[payment
date]]="",0,Amortization[[#This Row],[opening
balance]]-Amortization[[#This Row],[principal]])</f>
        <v>350394.1921980296</v>
      </c>
      <c r="J20" s="39">
        <f ca="1">IF(Amortization[[#This Row],[closing
balance]]&gt;0,LastRow-ROW(),0)</f>
        <v>342</v>
      </c>
    </row>
    <row r="21" spans="2:10" ht="15" customHeight="1">
      <c r="B21" s="39">
        <f>ROWS($B$3:B21)</f>
        <v>19</v>
      </c>
      <c r="C21" s="40">
        <f ca="1">IF(ValuesEntered,IF(Amortization[[#This Row],['#]]&lt;=DurationOfLoan,IF(ROW()-ROW(Amortization[[#Headers],[payment
date]])=1,LoanStart,IF(I20&gt;0,EDATE(C20,1),"")),""),"")</f>
        <v>45340</v>
      </c>
      <c r="D21" s="16">
        <f ca="1">IF(ROW()-ROW(Amortization[[#Headers],[opening
balance]])=1,LoanAmount,IF(Amortization[[#This Row],[payment
date]]="",0,INDEX(Amortization[], ROW()-4,8)))</f>
        <v>350394.1921980296</v>
      </c>
      <c r="E21" s="16">
        <f ca="1">IF(ValuesEntered,IF(ROW()-ROW(Amortization[[#Headers],[interest]])=1,-IPMT(InterestRate/12,1,DurationOfLoan-ROWS($C$3:C21)+1,Amortization[[#This Row],[opening
balance]]),IFERROR(-IPMT(InterestRate/12,1,Amortization[[#This Row],['#
remaining]],D22),0)),0)</f>
        <v>1166.1449259167136</v>
      </c>
      <c r="F21" s="16">
        <f ca="1">IFERROR(IF(AND(ValuesEntered,Amortization[[#This Row],[payment
date]]&lt;&gt;""),-PPMT(InterestRate/12,1,DurationOfLoan-ROWS($C$3:C21)+1,Amortization[[#This Row],[opening
balance]]),""),0)</f>
        <v>550.71442301555521</v>
      </c>
      <c r="G21" s="16">
        <f ca="1">IF(Amortization[[#This Row],[payment
date]]="",0,PropertyTaxAmount)</f>
        <v>375</v>
      </c>
      <c r="H21" s="16">
        <f ca="1">IF(Amortization[[#This Row],[payment
date]]="",0,Amortization[[#This Row],[interest]]+Amortization[[#This Row],[principal]]+Amortization[[#This Row],[property
tax]])</f>
        <v>2091.8593489322689</v>
      </c>
      <c r="I21" s="16">
        <f ca="1">IF(Amortization[[#This Row],[payment
date]]="",0,Amortization[[#This Row],[opening
balance]]-Amortization[[#This Row],[principal]])</f>
        <v>349843.47777501406</v>
      </c>
      <c r="J21" s="39">
        <f ca="1">IF(Amortization[[#This Row],[closing
balance]]&gt;0,LastRow-ROW(),0)</f>
        <v>341</v>
      </c>
    </row>
    <row r="22" spans="2:10" ht="15" customHeight="1">
      <c r="B22" s="39">
        <f>ROWS($B$3:B22)</f>
        <v>20</v>
      </c>
      <c r="C22" s="40">
        <f ca="1">IF(ValuesEntered,IF(Amortization[[#This Row],['#]]&lt;=DurationOfLoan,IF(ROW()-ROW(Amortization[[#Headers],[payment
date]])=1,LoanStart,IF(I21&gt;0,EDATE(C21,1),"")),""),"")</f>
        <v>45369</v>
      </c>
      <c r="D22" s="16">
        <f ca="1">IF(ROW()-ROW(Amortization[[#Headers],[opening
balance]])=1,LoanAmount,IF(Amortization[[#This Row],[payment
date]]="",0,INDEX(Amortization[], ROW()-4,8)))</f>
        <v>349843.47777501406</v>
      </c>
      <c r="E22" s="16">
        <f ca="1">IF(ValuesEntered,IF(ROW()-ROW(Amortization[[#Headers],[interest]])=1,-IPMT(InterestRate/12,1,DurationOfLoan-ROWS($C$3:C22)+1,Amortization[[#This Row],[opening
balance]]),IFERROR(-IPMT(InterestRate/12,1,Amortization[[#This Row],['#
remaining]],D23),0)),0)</f>
        <v>1164.3030921241839</v>
      </c>
      <c r="F22" s="16">
        <f ca="1">IFERROR(IF(AND(ValuesEntered,Amortization[[#This Row],[payment
date]]&lt;&gt;""),-PPMT(InterestRate/12,1,DurationOfLoan-ROWS($C$3:C22)+1,Amortization[[#This Row],[opening
balance]]),""),0)</f>
        <v>552.55013775894042</v>
      </c>
      <c r="G22" s="16">
        <f ca="1">IF(Amortization[[#This Row],[payment
date]]="",0,PropertyTaxAmount)</f>
        <v>375</v>
      </c>
      <c r="H22" s="16">
        <f ca="1">IF(Amortization[[#This Row],[payment
date]]="",0,Amortization[[#This Row],[interest]]+Amortization[[#This Row],[principal]]+Amortization[[#This Row],[property
tax]])</f>
        <v>2091.8532298831242</v>
      </c>
      <c r="I22" s="16">
        <f ca="1">IF(Amortization[[#This Row],[payment
date]]="",0,Amortization[[#This Row],[opening
balance]]-Amortization[[#This Row],[principal]])</f>
        <v>349290.92763725511</v>
      </c>
      <c r="J22" s="39">
        <f ca="1">IF(Amortization[[#This Row],[closing
balance]]&gt;0,LastRow-ROW(),0)</f>
        <v>340</v>
      </c>
    </row>
    <row r="23" spans="2:10" ht="15" customHeight="1">
      <c r="B23" s="39">
        <f>ROWS($B$3:B23)</f>
        <v>21</v>
      </c>
      <c r="C23" s="40">
        <f ca="1">IF(ValuesEntered,IF(Amortization[[#This Row],['#]]&lt;=DurationOfLoan,IF(ROW()-ROW(Amortization[[#Headers],[payment
date]])=1,LoanStart,IF(I22&gt;0,EDATE(C22,1),"")),""),"")</f>
        <v>45400</v>
      </c>
      <c r="D23" s="16">
        <f ca="1">IF(ROW()-ROW(Amortization[[#Headers],[opening
balance]])=1,LoanAmount,IF(Amortization[[#This Row],[payment
date]]="",0,INDEX(Amortization[], ROW()-4,8)))</f>
        <v>349290.92763725511</v>
      </c>
      <c r="E23" s="16">
        <f ca="1">IF(ValuesEntered,IF(ROW()-ROW(Amortization[[#Headers],[interest]])=1,-IPMT(InterestRate/12,1,DurationOfLoan-ROWS($C$3:C23)+1,Amortization[[#This Row],[opening
balance]]),IFERROR(-IPMT(InterestRate/12,1,Amortization[[#This Row],['#
remaining]],D24),0)),0)</f>
        <v>1162.455118885679</v>
      </c>
      <c r="F23" s="16">
        <f ca="1">IFERROR(IF(AND(ValuesEntered,Amortization[[#This Row],[payment
date]]&lt;&gt;""),-PPMT(InterestRate/12,1,DurationOfLoan-ROWS($C$3:C23)+1,Amortization[[#This Row],[opening
balance]]),""),0)</f>
        <v>554.39197155147008</v>
      </c>
      <c r="G23" s="16">
        <f ca="1">IF(Amortization[[#This Row],[payment
date]]="",0,PropertyTaxAmount)</f>
        <v>375</v>
      </c>
      <c r="H23" s="16">
        <f ca="1">IF(Amortization[[#This Row],[payment
date]]="",0,Amortization[[#This Row],[interest]]+Amortization[[#This Row],[principal]]+Amortization[[#This Row],[property
tax]])</f>
        <v>2091.8470904371488</v>
      </c>
      <c r="I23" s="16">
        <f ca="1">IF(Amortization[[#This Row],[payment
date]]="",0,Amortization[[#This Row],[opening
balance]]-Amortization[[#This Row],[principal]])</f>
        <v>348736.53566570365</v>
      </c>
      <c r="J23" s="39">
        <f ca="1">IF(Amortization[[#This Row],[closing
balance]]&gt;0,LastRow-ROW(),0)</f>
        <v>339</v>
      </c>
    </row>
    <row r="24" spans="2:10" ht="15" customHeight="1">
      <c r="B24" s="39">
        <f>ROWS($B$3:B24)</f>
        <v>22</v>
      </c>
      <c r="C24" s="40">
        <f ca="1">IF(ValuesEntered,IF(Amortization[[#This Row],['#]]&lt;=DurationOfLoan,IF(ROW()-ROW(Amortization[[#Headers],[payment
date]])=1,LoanStart,IF(I23&gt;0,EDATE(C23,1),"")),""),"")</f>
        <v>45430</v>
      </c>
      <c r="D24" s="16">
        <f ca="1">IF(ROW()-ROW(Amortization[[#Headers],[opening
balance]])=1,LoanAmount,IF(Amortization[[#This Row],[payment
date]]="",0,INDEX(Amortization[], ROW()-4,8)))</f>
        <v>348736.53566570365</v>
      </c>
      <c r="E24" s="16">
        <f ca="1">IF(ValuesEntered,IF(ROW()-ROW(Amortization[[#Headers],[interest]])=1,-IPMT(InterestRate/12,1,DurationOfLoan-ROWS($C$3:C24)+1,Amortization[[#This Row],[opening
balance]]),IFERROR(-IPMT(InterestRate/12,1,Amortization[[#This Row],['#
remaining]],D25),0)),0)</f>
        <v>1160.600985736379</v>
      </c>
      <c r="F24" s="16">
        <f ca="1">IFERROR(IF(AND(ValuesEntered,Amortization[[#This Row],[payment
date]]&lt;&gt;""),-PPMT(InterestRate/12,1,DurationOfLoan-ROWS($C$3:C24)+1,Amortization[[#This Row],[opening
balance]]),""),0)</f>
        <v>556.23994478997497</v>
      </c>
      <c r="G24" s="16">
        <f ca="1">IF(Amortization[[#This Row],[payment
date]]="",0,PropertyTaxAmount)</f>
        <v>375</v>
      </c>
      <c r="H24" s="16">
        <f ca="1">IF(Amortization[[#This Row],[payment
date]]="",0,Amortization[[#This Row],[interest]]+Amortization[[#This Row],[principal]]+Amortization[[#This Row],[property
tax]])</f>
        <v>2091.840930526354</v>
      </c>
      <c r="I24" s="16">
        <f ca="1">IF(Amortization[[#This Row],[payment
date]]="",0,Amortization[[#This Row],[opening
balance]]-Amortization[[#This Row],[principal]])</f>
        <v>348180.29572091368</v>
      </c>
      <c r="J24" s="39">
        <f ca="1">IF(Amortization[[#This Row],[closing
balance]]&gt;0,LastRow-ROW(),0)</f>
        <v>338</v>
      </c>
    </row>
    <row r="25" spans="2:10" ht="15" customHeight="1">
      <c r="B25" s="39">
        <f>ROWS($B$3:B25)</f>
        <v>23</v>
      </c>
      <c r="C25" s="40">
        <f ca="1">IF(ValuesEntered,IF(Amortization[[#This Row],['#]]&lt;=DurationOfLoan,IF(ROW()-ROW(Amortization[[#Headers],[payment
date]])=1,LoanStart,IF(I24&gt;0,EDATE(C24,1),"")),""),"")</f>
        <v>45461</v>
      </c>
      <c r="D25" s="16">
        <f ca="1">IF(ROW()-ROW(Amortization[[#Headers],[opening
balance]])=1,LoanAmount,IF(Amortization[[#This Row],[payment
date]]="",0,INDEX(Amortization[], ROW()-4,8)))</f>
        <v>348180.29572091368</v>
      </c>
      <c r="E25" s="16">
        <f ca="1">IF(ValuesEntered,IF(ROW()-ROW(Amortization[[#Headers],[interest]])=1,-IPMT(InterestRate/12,1,DurationOfLoan-ROWS($C$3:C25)+1,Amortization[[#This Row],[opening
balance]]),IFERROR(-IPMT(InterestRate/12,1,Amortization[[#This Row],['#
remaining]],D26),0)),0)</f>
        <v>1158.740672143248</v>
      </c>
      <c r="F25" s="16">
        <f ca="1">IFERROR(IF(AND(ValuesEntered,Amortization[[#This Row],[payment
date]]&lt;&gt;""),-PPMT(InterestRate/12,1,DurationOfLoan-ROWS($C$3:C25)+1,Amortization[[#This Row],[opening
balance]]),""),0)</f>
        <v>558.09407793927494</v>
      </c>
      <c r="G25" s="16">
        <f ca="1">IF(Amortization[[#This Row],[payment
date]]="",0,PropertyTaxAmount)</f>
        <v>375</v>
      </c>
      <c r="H25" s="16">
        <f ca="1">IF(Amortization[[#This Row],[payment
date]]="",0,Amortization[[#This Row],[interest]]+Amortization[[#This Row],[principal]]+Amortization[[#This Row],[property
tax]])</f>
        <v>2091.834750082523</v>
      </c>
      <c r="I25" s="16">
        <f ca="1">IF(Amortization[[#This Row],[payment
date]]="",0,Amortization[[#This Row],[opening
balance]]-Amortization[[#This Row],[principal]])</f>
        <v>347622.2016429744</v>
      </c>
      <c r="J25" s="39">
        <f ca="1">IF(Amortization[[#This Row],[closing
balance]]&gt;0,LastRow-ROW(),0)</f>
        <v>337</v>
      </c>
    </row>
    <row r="26" spans="2:10" ht="15" customHeight="1">
      <c r="B26" s="39">
        <f>ROWS($B$3:B26)</f>
        <v>24</v>
      </c>
      <c r="C26" s="40">
        <f ca="1">IF(ValuesEntered,IF(Amortization[[#This Row],['#]]&lt;=DurationOfLoan,IF(ROW()-ROW(Amortization[[#Headers],[payment
date]])=1,LoanStart,IF(I25&gt;0,EDATE(C25,1),"")),""),"")</f>
        <v>45491</v>
      </c>
      <c r="D26" s="16">
        <f ca="1">IF(ROW()-ROW(Amortization[[#Headers],[opening
balance]])=1,LoanAmount,IF(Amortization[[#This Row],[payment
date]]="",0,INDEX(Amortization[], ROW()-4,8)))</f>
        <v>347622.2016429744</v>
      </c>
      <c r="E26" s="16">
        <f ca="1">IF(ValuesEntered,IF(ROW()-ROW(Amortization[[#Headers],[interest]])=1,-IPMT(InterestRate/12,1,DurationOfLoan-ROWS($C$3:C26)+1,Amortization[[#This Row],[opening
balance]]),IFERROR(-IPMT(InterestRate/12,1,Amortization[[#This Row],['#
remaining]],D27),0)),0)</f>
        <v>1156.8741575048068</v>
      </c>
      <c r="F26" s="16">
        <f ca="1">IFERROR(IF(AND(ValuesEntered,Amortization[[#This Row],[payment
date]]&lt;&gt;""),-PPMT(InterestRate/12,1,DurationOfLoan-ROWS($C$3:C26)+1,Amortization[[#This Row],[opening
balance]]),""),0)</f>
        <v>559.95439153240579</v>
      </c>
      <c r="G26" s="16">
        <f ca="1">IF(Amortization[[#This Row],[payment
date]]="",0,PropertyTaxAmount)</f>
        <v>375</v>
      </c>
      <c r="H26" s="16">
        <f ca="1">IF(Amortization[[#This Row],[payment
date]]="",0,Amortization[[#This Row],[interest]]+Amortization[[#This Row],[principal]]+Amortization[[#This Row],[property
tax]])</f>
        <v>2091.8285490372127</v>
      </c>
      <c r="I26" s="16">
        <f ca="1">IF(Amortization[[#This Row],[payment
date]]="",0,Amortization[[#This Row],[opening
balance]]-Amortization[[#This Row],[principal]])</f>
        <v>347062.24725144199</v>
      </c>
      <c r="J26" s="39">
        <f ca="1">IF(Amortization[[#This Row],[closing
balance]]&gt;0,LastRow-ROW(),0)</f>
        <v>336</v>
      </c>
    </row>
    <row r="27" spans="2:10" ht="15" customHeight="1">
      <c r="B27" s="39">
        <f>ROWS($B$3:B27)</f>
        <v>25</v>
      </c>
      <c r="C27" s="40">
        <f ca="1">IF(ValuesEntered,IF(Amortization[[#This Row],['#]]&lt;=DurationOfLoan,IF(ROW()-ROW(Amortization[[#Headers],[payment
date]])=1,LoanStart,IF(I26&gt;0,EDATE(C26,1),"")),""),"")</f>
        <v>45522</v>
      </c>
      <c r="D27" s="16">
        <f ca="1">IF(ROW()-ROW(Amortization[[#Headers],[opening
balance]])=1,LoanAmount,IF(Amortization[[#This Row],[payment
date]]="",0,INDEX(Amortization[], ROW()-4,8)))</f>
        <v>347062.24725144199</v>
      </c>
      <c r="E27" s="16">
        <f ca="1">IF(ValuesEntered,IF(ROW()-ROW(Amortization[[#Headers],[interest]])=1,-IPMT(InterestRate/12,1,DurationOfLoan-ROWS($C$3:C27)+1,Amortization[[#This Row],[opening
balance]]),IFERROR(-IPMT(InterestRate/12,1,Amortization[[#This Row],['#
remaining]],D28),0)),0)</f>
        <v>1155.001421150904</v>
      </c>
      <c r="F27" s="16">
        <f ca="1">IFERROR(IF(AND(ValuesEntered,Amortization[[#This Row],[payment
date]]&lt;&gt;""),-PPMT(InterestRate/12,1,DurationOfLoan-ROWS($C$3:C27)+1,Amortization[[#This Row],[opening
balance]]),""),0)</f>
        <v>561.82090617084725</v>
      </c>
      <c r="G27" s="16">
        <f ca="1">IF(Amortization[[#This Row],[payment
date]]="",0,PropertyTaxAmount)</f>
        <v>375</v>
      </c>
      <c r="H27" s="16">
        <f ca="1">IF(Amortization[[#This Row],[payment
date]]="",0,Amortization[[#This Row],[interest]]+Amortization[[#This Row],[principal]]+Amortization[[#This Row],[property
tax]])</f>
        <v>2091.8223273217513</v>
      </c>
      <c r="I27" s="16">
        <f ca="1">IF(Amortization[[#This Row],[payment
date]]="",0,Amortization[[#This Row],[opening
balance]]-Amortization[[#This Row],[principal]])</f>
        <v>346500.42634527117</v>
      </c>
      <c r="J27" s="39">
        <f ca="1">IF(Amortization[[#This Row],[closing
balance]]&gt;0,LastRow-ROW(),0)</f>
        <v>335</v>
      </c>
    </row>
    <row r="28" spans="2:10" ht="15" customHeight="1">
      <c r="B28" s="39">
        <f>ROWS($B$3:B28)</f>
        <v>26</v>
      </c>
      <c r="C28" s="40">
        <f ca="1">IF(ValuesEntered,IF(Amortization[[#This Row],['#]]&lt;=DurationOfLoan,IF(ROW()-ROW(Amortization[[#Headers],[payment
date]])=1,LoanStart,IF(I27&gt;0,EDATE(C27,1),"")),""),"")</f>
        <v>45553</v>
      </c>
      <c r="D28" s="16">
        <f ca="1">IF(ROW()-ROW(Amortization[[#Headers],[opening
balance]])=1,LoanAmount,IF(Amortization[[#This Row],[payment
date]]="",0,INDEX(Amortization[], ROW()-4,8)))</f>
        <v>346500.42634527117</v>
      </c>
      <c r="E28" s="16">
        <f ca="1">IF(ValuesEntered,IF(ROW()-ROW(Amortization[[#Headers],[interest]])=1,-IPMT(InterestRate/12,1,DurationOfLoan-ROWS($C$3:C28)+1,Amortization[[#This Row],[opening
balance]]),IFERROR(-IPMT(InterestRate/12,1,Amortization[[#This Row],['#
remaining]],D29),0)),0)</f>
        <v>1153.1224423424881</v>
      </c>
      <c r="F28" s="16">
        <f ca="1">IFERROR(IF(AND(ValuesEntered,Amortization[[#This Row],[payment
date]]&lt;&gt;""),-PPMT(InterestRate/12,1,DurationOfLoan-ROWS($C$3:C28)+1,Amortization[[#This Row],[opening
balance]]),""),0)</f>
        <v>563.6936425247502</v>
      </c>
      <c r="G28" s="16">
        <f ca="1">IF(Amortization[[#This Row],[payment
date]]="",0,PropertyTaxAmount)</f>
        <v>375</v>
      </c>
      <c r="H28" s="16">
        <f ca="1">IF(Amortization[[#This Row],[payment
date]]="",0,Amortization[[#This Row],[interest]]+Amortization[[#This Row],[principal]]+Amortization[[#This Row],[property
tax]])</f>
        <v>2091.8160848672383</v>
      </c>
      <c r="I28" s="16">
        <f ca="1">IF(Amortization[[#This Row],[payment
date]]="",0,Amortization[[#This Row],[opening
balance]]-Amortization[[#This Row],[principal]])</f>
        <v>345936.73270274641</v>
      </c>
      <c r="J28" s="39">
        <f ca="1">IF(Amortization[[#This Row],[closing
balance]]&gt;0,LastRow-ROW(),0)</f>
        <v>334</v>
      </c>
    </row>
    <row r="29" spans="2:10" ht="15" customHeight="1">
      <c r="B29" s="39">
        <f>ROWS($B$3:B29)</f>
        <v>27</v>
      </c>
      <c r="C29" s="40">
        <f ca="1">IF(ValuesEntered,IF(Amortization[[#This Row],['#]]&lt;=DurationOfLoan,IF(ROW()-ROW(Amortization[[#Headers],[payment
date]])=1,LoanStart,IF(I28&gt;0,EDATE(C28,1),"")),""),"")</f>
        <v>45583</v>
      </c>
      <c r="D29" s="16">
        <f ca="1">IF(ROW()-ROW(Amortization[[#Headers],[opening
balance]])=1,LoanAmount,IF(Amortization[[#This Row],[payment
date]]="",0,INDEX(Amortization[], ROW()-4,8)))</f>
        <v>345936.73270274641</v>
      </c>
      <c r="E29" s="16">
        <f ca="1">IF(ValuesEntered,IF(ROW()-ROW(Amortization[[#Headers],[interest]])=1,-IPMT(InterestRate/12,1,DurationOfLoan-ROWS($C$3:C29)+1,Amortization[[#This Row],[opening
balance]]),IFERROR(-IPMT(InterestRate/12,1,Amortization[[#This Row],['#
remaining]],D30),0)),0)</f>
        <v>1151.2372002713776</v>
      </c>
      <c r="F29" s="16">
        <f ca="1">IFERROR(IF(AND(ValuesEntered,Amortization[[#This Row],[payment
date]]&lt;&gt;""),-PPMT(InterestRate/12,1,DurationOfLoan-ROWS($C$3:C29)+1,Amortization[[#This Row],[opening
balance]]),""),0)</f>
        <v>565.5726213331659</v>
      </c>
      <c r="G29" s="16">
        <f ca="1">IF(Amortization[[#This Row],[payment
date]]="",0,PropertyTaxAmount)</f>
        <v>375</v>
      </c>
      <c r="H29" s="16">
        <f ca="1">IF(Amortization[[#This Row],[payment
date]]="",0,Amortization[[#This Row],[interest]]+Amortization[[#This Row],[principal]]+Amortization[[#This Row],[property
tax]])</f>
        <v>2091.8098216045437</v>
      </c>
      <c r="I29" s="16">
        <f ca="1">IF(Amortization[[#This Row],[payment
date]]="",0,Amortization[[#This Row],[opening
balance]]-Amortization[[#This Row],[principal]])</f>
        <v>345371.16008141323</v>
      </c>
      <c r="J29" s="39">
        <f ca="1">IF(Amortization[[#This Row],[closing
balance]]&gt;0,LastRow-ROW(),0)</f>
        <v>333</v>
      </c>
    </row>
    <row r="30" spans="2:10" ht="15" customHeight="1">
      <c r="B30" s="39">
        <f>ROWS($B$3:B30)</f>
        <v>28</v>
      </c>
      <c r="C30" s="40">
        <f ca="1">IF(ValuesEntered,IF(Amortization[[#This Row],['#]]&lt;=DurationOfLoan,IF(ROW()-ROW(Amortization[[#Headers],[payment
date]])=1,LoanStart,IF(I29&gt;0,EDATE(C29,1),"")),""),"")</f>
        <v>45614</v>
      </c>
      <c r="D30" s="16">
        <f ca="1">IF(ROW()-ROW(Amortization[[#Headers],[opening
balance]])=1,LoanAmount,IF(Amortization[[#This Row],[payment
date]]="",0,INDEX(Amortization[], ROW()-4,8)))</f>
        <v>345371.16008141323</v>
      </c>
      <c r="E30" s="16">
        <f ca="1">IF(ValuesEntered,IF(ROW()-ROW(Amortization[[#Headers],[interest]])=1,-IPMT(InterestRate/12,1,DurationOfLoan-ROWS($C$3:C30)+1,Amortization[[#This Row],[opening
balance]]),IFERROR(-IPMT(InterestRate/12,1,Amortization[[#This Row],['#
remaining]],D31),0)),0)</f>
        <v>1149.3456740600298</v>
      </c>
      <c r="F30" s="16">
        <f ca="1">IFERROR(IF(AND(ValuesEntered,Amortization[[#This Row],[payment
date]]&lt;&gt;""),-PPMT(InterestRate/12,1,DurationOfLoan-ROWS($C$3:C30)+1,Amortization[[#This Row],[opening
balance]]),""),0)</f>
        <v>567.45786340427651</v>
      </c>
      <c r="G30" s="16">
        <f ca="1">IF(Amortization[[#This Row],[payment
date]]="",0,PropertyTaxAmount)</f>
        <v>375</v>
      </c>
      <c r="H30" s="16">
        <f ca="1">IF(Amortization[[#This Row],[payment
date]]="",0,Amortization[[#This Row],[interest]]+Amortization[[#This Row],[principal]]+Amortization[[#This Row],[property
tax]])</f>
        <v>2091.8035374643064</v>
      </c>
      <c r="I30" s="16">
        <f ca="1">IF(Amortization[[#This Row],[payment
date]]="",0,Amortization[[#This Row],[opening
balance]]-Amortization[[#This Row],[principal]])</f>
        <v>344803.70221800893</v>
      </c>
      <c r="J30" s="39">
        <f ca="1">IF(Amortization[[#This Row],[closing
balance]]&gt;0,LastRow-ROW(),0)</f>
        <v>332</v>
      </c>
    </row>
    <row r="31" spans="2:10" ht="15" customHeight="1">
      <c r="B31" s="39">
        <f>ROWS($B$3:B31)</f>
        <v>29</v>
      </c>
      <c r="C31" s="40">
        <f ca="1">IF(ValuesEntered,IF(Amortization[[#This Row],['#]]&lt;=DurationOfLoan,IF(ROW()-ROW(Amortization[[#Headers],[payment
date]])=1,LoanStart,IF(I30&gt;0,EDATE(C30,1),"")),""),"")</f>
        <v>45644</v>
      </c>
      <c r="D31" s="16">
        <f ca="1">IF(ROW()-ROW(Amortization[[#Headers],[opening
balance]])=1,LoanAmount,IF(Amortization[[#This Row],[payment
date]]="",0,INDEX(Amortization[], ROW()-4,8)))</f>
        <v>344803.70221800893</v>
      </c>
      <c r="E31" s="16">
        <f ca="1">IF(ValuesEntered,IF(ROW()-ROW(Amortization[[#Headers],[interest]])=1,-IPMT(InterestRate/12,1,DurationOfLoan-ROWS($C$3:C31)+1,Amortization[[#This Row],[opening
balance]]),IFERROR(-IPMT(InterestRate/12,1,Amortization[[#This Row],['#
remaining]],D32),0)),0)</f>
        <v>1147.447842761311</v>
      </c>
      <c r="F31" s="16">
        <f ca="1">IFERROR(IF(AND(ValuesEntered,Amortization[[#This Row],[payment
date]]&lt;&gt;""),-PPMT(InterestRate/12,1,DurationOfLoan-ROWS($C$3:C31)+1,Amortization[[#This Row],[opening
balance]]),""),0)</f>
        <v>569.34938961562398</v>
      </c>
      <c r="G31" s="16">
        <f ca="1">IF(Amortization[[#This Row],[payment
date]]="",0,PropertyTaxAmount)</f>
        <v>375</v>
      </c>
      <c r="H31" s="16">
        <f ca="1">IF(Amortization[[#This Row],[payment
date]]="",0,Amortization[[#This Row],[interest]]+Amortization[[#This Row],[principal]]+Amortization[[#This Row],[property
tax]])</f>
        <v>2091.797232376935</v>
      </c>
      <c r="I31" s="16">
        <f ca="1">IF(Amortization[[#This Row],[payment
date]]="",0,Amortization[[#This Row],[opening
balance]]-Amortization[[#This Row],[principal]])</f>
        <v>344234.35282839328</v>
      </c>
      <c r="J31" s="39">
        <f ca="1">IF(Amortization[[#This Row],[closing
balance]]&gt;0,LastRow-ROW(),0)</f>
        <v>331</v>
      </c>
    </row>
    <row r="32" spans="2:10" ht="15" customHeight="1">
      <c r="B32" s="39">
        <f>ROWS($B$3:B32)</f>
        <v>30</v>
      </c>
      <c r="C32" s="40">
        <f ca="1">IF(ValuesEntered,IF(Amortization[[#This Row],['#]]&lt;=DurationOfLoan,IF(ROW()-ROW(Amortization[[#Headers],[payment
date]])=1,LoanStart,IF(I31&gt;0,EDATE(C31,1),"")),""),"")</f>
        <v>45675</v>
      </c>
      <c r="D32" s="16">
        <f ca="1">IF(ROW()-ROW(Amortization[[#Headers],[opening
balance]])=1,LoanAmount,IF(Amortization[[#This Row],[payment
date]]="",0,INDEX(Amortization[], ROW()-4,8)))</f>
        <v>344234.35282839328</v>
      </c>
      <c r="E32" s="16">
        <f ca="1">IF(ValuesEntered,IF(ROW()-ROW(Amortization[[#Headers],[interest]])=1,-IPMT(InterestRate/12,1,DurationOfLoan-ROWS($C$3:C32)+1,Amortization[[#This Row],[opening
balance]]),IFERROR(-IPMT(InterestRate/12,1,Amortization[[#This Row],['#
remaining]],D33),0)),0)</f>
        <v>1145.5436853582632</v>
      </c>
      <c r="F32" s="16">
        <f ca="1">IFERROR(IF(AND(ValuesEntered,Amortization[[#This Row],[payment
date]]&lt;&gt;""),-PPMT(InterestRate/12,1,DurationOfLoan-ROWS($C$3:C32)+1,Amortization[[#This Row],[opening
balance]]),""),0)</f>
        <v>571.24722091434273</v>
      </c>
      <c r="G32" s="16">
        <f ca="1">IF(Amortization[[#This Row],[payment
date]]="",0,PropertyTaxAmount)</f>
        <v>375</v>
      </c>
      <c r="H32" s="16">
        <f ca="1">IF(Amortization[[#This Row],[payment
date]]="",0,Amortization[[#This Row],[interest]]+Amortization[[#This Row],[principal]]+Amortization[[#This Row],[property
tax]])</f>
        <v>2091.7909062726058</v>
      </c>
      <c r="I32" s="16">
        <f ca="1">IF(Amortization[[#This Row],[payment
date]]="",0,Amortization[[#This Row],[opening
balance]]-Amortization[[#This Row],[principal]])</f>
        <v>343663.10560747894</v>
      </c>
      <c r="J32" s="39">
        <f ca="1">IF(Amortization[[#This Row],[closing
balance]]&gt;0,LastRow-ROW(),0)</f>
        <v>330</v>
      </c>
    </row>
    <row r="33" spans="2:10" ht="15" customHeight="1">
      <c r="B33" s="39">
        <f>ROWS($B$3:B33)</f>
        <v>31</v>
      </c>
      <c r="C33" s="40">
        <f ca="1">IF(ValuesEntered,IF(Amortization[[#This Row],['#]]&lt;=DurationOfLoan,IF(ROW()-ROW(Amortization[[#Headers],[payment
date]])=1,LoanStart,IF(I32&gt;0,EDATE(C32,1),"")),""),"")</f>
        <v>45706</v>
      </c>
      <c r="D33" s="16">
        <f ca="1">IF(ROW()-ROW(Amortization[[#Headers],[opening
balance]])=1,LoanAmount,IF(Amortization[[#This Row],[payment
date]]="",0,INDEX(Amortization[], ROW()-4,8)))</f>
        <v>343663.10560747894</v>
      </c>
      <c r="E33" s="16">
        <f ca="1">IF(ValuesEntered,IF(ROW()-ROW(Amortization[[#Headers],[interest]])=1,-IPMT(InterestRate/12,1,DurationOfLoan-ROWS($C$3:C33)+1,Amortization[[#This Row],[opening
balance]]),IFERROR(-IPMT(InterestRate/12,1,Amortization[[#This Row],['#
remaining]],D34),0)),0)</f>
        <v>1143.6331807638719</v>
      </c>
      <c r="F33" s="16">
        <f ca="1">IFERROR(IF(AND(ValuesEntered,Amortization[[#This Row],[payment
date]]&lt;&gt;""),-PPMT(InterestRate/12,1,DurationOfLoan-ROWS($C$3:C33)+1,Amortization[[#This Row],[opening
balance]]),""),0)</f>
        <v>573.15137831739059</v>
      </c>
      <c r="G33" s="16">
        <f ca="1">IF(Amortization[[#This Row],[payment
date]]="",0,PropertyTaxAmount)</f>
        <v>375</v>
      </c>
      <c r="H33" s="16">
        <f ca="1">IF(Amortization[[#This Row],[payment
date]]="",0,Amortization[[#This Row],[interest]]+Amortization[[#This Row],[principal]]+Amortization[[#This Row],[property
tax]])</f>
        <v>2091.7845590812626</v>
      </c>
      <c r="I33" s="16">
        <f ca="1">IF(Amortization[[#This Row],[payment
date]]="",0,Amortization[[#This Row],[opening
balance]]-Amortization[[#This Row],[principal]])</f>
        <v>343089.95422916155</v>
      </c>
      <c r="J33" s="39">
        <f ca="1">IF(Amortization[[#This Row],[closing
balance]]&gt;0,LastRow-ROW(),0)</f>
        <v>329</v>
      </c>
    </row>
    <row r="34" spans="2:10" ht="15" customHeight="1">
      <c r="B34" s="39">
        <f>ROWS($B$3:B34)</f>
        <v>32</v>
      </c>
      <c r="C34" s="40">
        <f ca="1">IF(ValuesEntered,IF(Amortization[[#This Row],['#]]&lt;=DurationOfLoan,IF(ROW()-ROW(Amortization[[#Headers],[payment
date]])=1,LoanStart,IF(I33&gt;0,EDATE(C33,1),"")),""),"")</f>
        <v>45734</v>
      </c>
      <c r="D34" s="16">
        <f ca="1">IF(ROW()-ROW(Amortization[[#Headers],[opening
balance]])=1,LoanAmount,IF(Amortization[[#This Row],[payment
date]]="",0,INDEX(Amortization[], ROW()-4,8)))</f>
        <v>343089.95422916155</v>
      </c>
      <c r="E34" s="16">
        <f ca="1">IF(ValuesEntered,IF(ROW()-ROW(Amortization[[#Headers],[interest]])=1,-IPMT(InterestRate/12,1,DurationOfLoan-ROWS($C$3:C34)+1,Amortization[[#This Row],[opening
balance]]),IFERROR(-IPMT(InterestRate/12,1,Amortization[[#This Row],['#
remaining]],D35),0)),0)</f>
        <v>1141.7163078208328</v>
      </c>
      <c r="F34" s="16">
        <f ca="1">IFERROR(IF(AND(ValuesEntered,Amortization[[#This Row],[payment
date]]&lt;&gt;""),-PPMT(InterestRate/12,1,DurationOfLoan-ROWS($C$3:C34)+1,Amortization[[#This Row],[opening
balance]]),""),0)</f>
        <v>575.06188291178194</v>
      </c>
      <c r="G34" s="16">
        <f ca="1">IF(Amortization[[#This Row],[payment
date]]="",0,PropertyTaxAmount)</f>
        <v>375</v>
      </c>
      <c r="H34" s="16">
        <f ca="1">IF(Amortization[[#This Row],[payment
date]]="",0,Amortization[[#This Row],[interest]]+Amortization[[#This Row],[principal]]+Amortization[[#This Row],[property
tax]])</f>
        <v>2091.7781907326148</v>
      </c>
      <c r="I34" s="16">
        <f ca="1">IF(Amortization[[#This Row],[payment
date]]="",0,Amortization[[#This Row],[opening
balance]]-Amortization[[#This Row],[principal]])</f>
        <v>342514.89234624978</v>
      </c>
      <c r="J34" s="39">
        <f ca="1">IF(Amortization[[#This Row],[closing
balance]]&gt;0,LastRow-ROW(),0)</f>
        <v>328</v>
      </c>
    </row>
    <row r="35" spans="2:10" ht="15" customHeight="1">
      <c r="B35" s="39">
        <f>ROWS($B$3:B35)</f>
        <v>33</v>
      </c>
      <c r="C35" s="40">
        <f ca="1">IF(ValuesEntered,IF(Amortization[[#This Row],['#]]&lt;=DurationOfLoan,IF(ROW()-ROW(Amortization[[#Headers],[payment
date]])=1,LoanStart,IF(I34&gt;0,EDATE(C34,1),"")),""),"")</f>
        <v>45765</v>
      </c>
      <c r="D35" s="16">
        <f ca="1">IF(ROW()-ROW(Amortization[[#Headers],[opening
balance]])=1,LoanAmount,IF(Amortization[[#This Row],[payment
date]]="",0,INDEX(Amortization[], ROW()-4,8)))</f>
        <v>342514.89234624978</v>
      </c>
      <c r="E35" s="16">
        <f ca="1">IF(ValuesEntered,IF(ROW()-ROW(Amortization[[#Headers],[interest]])=1,-IPMT(InterestRate/12,1,DurationOfLoan-ROWS($C$3:C35)+1,Amortization[[#This Row],[opening
balance]]),IFERROR(-IPMT(InterestRate/12,1,Amortization[[#This Row],['#
remaining]],D36),0)),0)</f>
        <v>1139.7930453013166</v>
      </c>
      <c r="F35" s="16">
        <f ca="1">IFERROR(IF(AND(ValuesEntered,Amortization[[#This Row],[payment
date]]&lt;&gt;""),-PPMT(InterestRate/12,1,DurationOfLoan-ROWS($C$3:C35)+1,Amortization[[#This Row],[opening
balance]]),""),0)</f>
        <v>576.9787558548212</v>
      </c>
      <c r="G35" s="16">
        <f ca="1">IF(Amortization[[#This Row],[payment
date]]="",0,PropertyTaxAmount)</f>
        <v>375</v>
      </c>
      <c r="H35" s="16">
        <f ca="1">IF(Amortization[[#This Row],[payment
date]]="",0,Amortization[[#This Row],[interest]]+Amortization[[#This Row],[principal]]+Amortization[[#This Row],[property
tax]])</f>
        <v>2091.7718011561378</v>
      </c>
      <c r="I35" s="16">
        <f ca="1">IF(Amortization[[#This Row],[payment
date]]="",0,Amortization[[#This Row],[opening
balance]]-Amortization[[#This Row],[principal]])</f>
        <v>341937.91359039495</v>
      </c>
      <c r="J35" s="39">
        <f ca="1">IF(Amortization[[#This Row],[closing
balance]]&gt;0,LastRow-ROW(),0)</f>
        <v>327</v>
      </c>
    </row>
    <row r="36" spans="2:10" ht="15" customHeight="1">
      <c r="B36" s="39">
        <f>ROWS($B$3:B36)</f>
        <v>34</v>
      </c>
      <c r="C36" s="40">
        <f ca="1">IF(ValuesEntered,IF(Amortization[[#This Row],['#]]&lt;=DurationOfLoan,IF(ROW()-ROW(Amortization[[#Headers],[payment
date]])=1,LoanStart,IF(I35&gt;0,EDATE(C35,1),"")),""),"")</f>
        <v>45795</v>
      </c>
      <c r="D36" s="16">
        <f ca="1">IF(ROW()-ROW(Amortization[[#Headers],[opening
balance]])=1,LoanAmount,IF(Amortization[[#This Row],[payment
date]]="",0,INDEX(Amortization[], ROW()-4,8)))</f>
        <v>341937.91359039495</v>
      </c>
      <c r="E36" s="16">
        <f ca="1">IF(ValuesEntered,IF(ROW()-ROW(Amortization[[#Headers],[interest]])=1,-IPMT(InterestRate/12,1,DurationOfLoan-ROWS($C$3:C36)+1,Amortization[[#This Row],[opening
balance]]),IFERROR(-IPMT(InterestRate/12,1,Amortization[[#This Row],['#
remaining]],D37),0)),0)</f>
        <v>1137.8633719067354</v>
      </c>
      <c r="F36" s="16">
        <f ca="1">IFERROR(IF(AND(ValuesEntered,Amortization[[#This Row],[payment
date]]&lt;&gt;""),-PPMT(InterestRate/12,1,DurationOfLoan-ROWS($C$3:C36)+1,Amortization[[#This Row],[opening
balance]]),""),0)</f>
        <v>578.90201837433733</v>
      </c>
      <c r="G36" s="16">
        <f ca="1">IF(Amortization[[#This Row],[payment
date]]="",0,PropertyTaxAmount)</f>
        <v>375</v>
      </c>
      <c r="H36" s="16">
        <f ca="1">IF(Amortization[[#This Row],[payment
date]]="",0,Amortization[[#This Row],[interest]]+Amortization[[#This Row],[principal]]+Amortization[[#This Row],[property
tax]])</f>
        <v>2091.7653902810725</v>
      </c>
      <c r="I36" s="16">
        <f ca="1">IF(Amortization[[#This Row],[payment
date]]="",0,Amortization[[#This Row],[opening
balance]]-Amortization[[#This Row],[principal]])</f>
        <v>341359.01157202059</v>
      </c>
      <c r="J36" s="39">
        <f ca="1">IF(Amortization[[#This Row],[closing
balance]]&gt;0,LastRow-ROW(),0)</f>
        <v>326</v>
      </c>
    </row>
    <row r="37" spans="2:10" ht="15" customHeight="1">
      <c r="B37" s="39">
        <f>ROWS($B$3:B37)</f>
        <v>35</v>
      </c>
      <c r="C37" s="40">
        <f ca="1">IF(ValuesEntered,IF(Amortization[[#This Row],['#]]&lt;=DurationOfLoan,IF(ROW()-ROW(Amortization[[#Headers],[payment
date]])=1,LoanStart,IF(I36&gt;0,EDATE(C36,1),"")),""),"")</f>
        <v>45826</v>
      </c>
      <c r="D37" s="16">
        <f ca="1">IF(ROW()-ROW(Amortization[[#Headers],[opening
balance]])=1,LoanAmount,IF(Amortization[[#This Row],[payment
date]]="",0,INDEX(Amortization[], ROW()-4,8)))</f>
        <v>341359.01157202059</v>
      </c>
      <c r="E37" s="16">
        <f ca="1">IF(ValuesEntered,IF(ROW()-ROW(Amortization[[#Headers],[interest]])=1,-IPMT(InterestRate/12,1,DurationOfLoan-ROWS($C$3:C37)+1,Amortization[[#This Row],[opening
balance]]),IFERROR(-IPMT(InterestRate/12,1,Amortization[[#This Row],['#
remaining]],D38),0)),0)</f>
        <v>1135.9272662675057</v>
      </c>
      <c r="F37" s="16">
        <f ca="1">IFERROR(IF(AND(ValuesEntered,Amortization[[#This Row],[payment
date]]&lt;&gt;""),-PPMT(InterestRate/12,1,DurationOfLoan-ROWS($C$3:C37)+1,Amortization[[#This Row],[opening
balance]]),""),0)</f>
        <v>580.8316917689184</v>
      </c>
      <c r="G37" s="16">
        <f ca="1">IF(Amortization[[#This Row],[payment
date]]="",0,PropertyTaxAmount)</f>
        <v>375</v>
      </c>
      <c r="H37" s="16">
        <f ca="1">IF(Amortization[[#This Row],[payment
date]]="",0,Amortization[[#This Row],[interest]]+Amortization[[#This Row],[principal]]+Amortization[[#This Row],[property
tax]])</f>
        <v>2091.7589580364242</v>
      </c>
      <c r="I37" s="16">
        <f ca="1">IF(Amortization[[#This Row],[payment
date]]="",0,Amortization[[#This Row],[opening
balance]]-Amortization[[#This Row],[principal]])</f>
        <v>340778.1798802517</v>
      </c>
      <c r="J37" s="39">
        <f ca="1">IF(Amortization[[#This Row],[closing
balance]]&gt;0,LastRow-ROW(),0)</f>
        <v>325</v>
      </c>
    </row>
    <row r="38" spans="2:10" ht="15" customHeight="1">
      <c r="B38" s="39">
        <f>ROWS($B$3:B38)</f>
        <v>36</v>
      </c>
      <c r="C38" s="40">
        <f ca="1">IF(ValuesEntered,IF(Amortization[[#This Row],['#]]&lt;=DurationOfLoan,IF(ROW()-ROW(Amortization[[#Headers],[payment
date]])=1,LoanStart,IF(I37&gt;0,EDATE(C37,1),"")),""),"")</f>
        <v>45856</v>
      </c>
      <c r="D38" s="16">
        <f ca="1">IF(ROW()-ROW(Amortization[[#Headers],[opening
balance]])=1,LoanAmount,IF(Amortization[[#This Row],[payment
date]]="",0,INDEX(Amortization[], ROW()-4,8)))</f>
        <v>340778.1798802517</v>
      </c>
      <c r="E38" s="16">
        <f ca="1">IF(ValuesEntered,IF(ROW()-ROW(Amortization[[#Headers],[interest]])=1,-IPMT(InterestRate/12,1,DurationOfLoan-ROWS($C$3:C38)+1,Amortization[[#This Row],[opening
balance]]),IFERROR(-IPMT(InterestRate/12,1,Amortization[[#This Row],['#
remaining]],D39),0)),0)</f>
        <v>1133.984706942812</v>
      </c>
      <c r="F38" s="16">
        <f ca="1">IFERROR(IF(AND(ValuesEntered,Amortization[[#This Row],[payment
date]]&lt;&gt;""),-PPMT(InterestRate/12,1,DurationOfLoan-ROWS($C$3:C38)+1,Amortization[[#This Row],[opening
balance]]),""),0)</f>
        <v>582.76779740814811</v>
      </c>
      <c r="G38" s="16">
        <f ca="1">IF(Amortization[[#This Row],[payment
date]]="",0,PropertyTaxAmount)</f>
        <v>375</v>
      </c>
      <c r="H38" s="16">
        <f ca="1">IF(Amortization[[#This Row],[payment
date]]="",0,Amortization[[#This Row],[interest]]+Amortization[[#This Row],[principal]]+Amortization[[#This Row],[property
tax]])</f>
        <v>2091.75250435096</v>
      </c>
      <c r="I38" s="16">
        <f ca="1">IF(Amortization[[#This Row],[payment
date]]="",0,Amortization[[#This Row],[opening
balance]]-Amortization[[#This Row],[principal]])</f>
        <v>340195.41208284354</v>
      </c>
      <c r="J38" s="39">
        <f ca="1">IF(Amortization[[#This Row],[closing
balance]]&gt;0,LastRow-ROW(),0)</f>
        <v>324</v>
      </c>
    </row>
    <row r="39" spans="2:10" ht="15" customHeight="1">
      <c r="B39" s="39">
        <f>ROWS($B$3:B39)</f>
        <v>37</v>
      </c>
      <c r="C39" s="40">
        <f ca="1">IF(ValuesEntered,IF(Amortization[[#This Row],['#]]&lt;=DurationOfLoan,IF(ROW()-ROW(Amortization[[#Headers],[payment
date]])=1,LoanStart,IF(I38&gt;0,EDATE(C38,1),"")),""),"")</f>
        <v>45887</v>
      </c>
      <c r="D39" s="16">
        <f ca="1">IF(ROW()-ROW(Amortization[[#Headers],[opening
balance]])=1,LoanAmount,IF(Amortization[[#This Row],[payment
date]]="",0,INDEX(Amortization[], ROW()-4,8)))</f>
        <v>340195.41208284354</v>
      </c>
      <c r="E39" s="16">
        <f ca="1">IF(ValuesEntered,IF(ROW()-ROW(Amortization[[#Headers],[interest]])=1,-IPMT(InterestRate/12,1,DurationOfLoan-ROWS($C$3:C39)+1,Amortization[[#This Row],[opening
balance]]),IFERROR(-IPMT(InterestRate/12,1,Amortization[[#This Row],['#
remaining]],D40),0)),0)</f>
        <v>1132.0356724203691</v>
      </c>
      <c r="F39" s="16">
        <f ca="1">IFERROR(IF(AND(ValuesEntered,Amortization[[#This Row],[payment
date]]&lt;&gt;""),-PPMT(InterestRate/12,1,DurationOfLoan-ROWS($C$3:C39)+1,Amortization[[#This Row],[opening
balance]]),""),0)</f>
        <v>584.71035673284177</v>
      </c>
      <c r="G39" s="16">
        <f ca="1">IF(Amortization[[#This Row],[payment
date]]="",0,PropertyTaxAmount)</f>
        <v>375</v>
      </c>
      <c r="H39" s="16">
        <f ca="1">IF(Amortization[[#This Row],[payment
date]]="",0,Amortization[[#This Row],[interest]]+Amortization[[#This Row],[principal]]+Amortization[[#This Row],[property
tax]])</f>
        <v>2091.7460291532107</v>
      </c>
      <c r="I39" s="16">
        <f ca="1">IF(Amortization[[#This Row],[payment
date]]="",0,Amortization[[#This Row],[opening
balance]]-Amortization[[#This Row],[principal]])</f>
        <v>339610.70172611071</v>
      </c>
      <c r="J39" s="39">
        <f ca="1">IF(Amortization[[#This Row],[closing
balance]]&gt;0,LastRow-ROW(),0)</f>
        <v>323</v>
      </c>
    </row>
    <row r="40" spans="2:10" ht="15" customHeight="1">
      <c r="B40" s="39">
        <f>ROWS($B$3:B40)</f>
        <v>38</v>
      </c>
      <c r="C40" s="40">
        <f ca="1">IF(ValuesEntered,IF(Amortization[[#This Row],['#]]&lt;=DurationOfLoan,IF(ROW()-ROW(Amortization[[#Headers],[payment
date]])=1,LoanStart,IF(I39&gt;0,EDATE(C39,1),"")),""),"")</f>
        <v>45918</v>
      </c>
      <c r="D40" s="16">
        <f ca="1">IF(ROW()-ROW(Amortization[[#Headers],[opening
balance]])=1,LoanAmount,IF(Amortization[[#This Row],[payment
date]]="",0,INDEX(Amortization[], ROW()-4,8)))</f>
        <v>339610.70172611071</v>
      </c>
      <c r="E40" s="16">
        <f ca="1">IF(ValuesEntered,IF(ROW()-ROW(Amortization[[#Headers],[interest]])=1,-IPMT(InterestRate/12,1,DurationOfLoan-ROWS($C$3:C40)+1,Amortization[[#This Row],[opening
balance]]),IFERROR(-IPMT(InterestRate/12,1,Amortization[[#This Row],['#
remaining]],D41),0)),0)</f>
        <v>1130.0801411161849</v>
      </c>
      <c r="F40" s="16">
        <f ca="1">IFERROR(IF(AND(ValuesEntered,Amortization[[#This Row],[payment
date]]&lt;&gt;""),-PPMT(InterestRate/12,1,DurationOfLoan-ROWS($C$3:C40)+1,Amortization[[#This Row],[opening
balance]]),""),0)</f>
        <v>586.65939125528462</v>
      </c>
      <c r="G40" s="16">
        <f ca="1">IF(Amortization[[#This Row],[payment
date]]="",0,PropertyTaxAmount)</f>
        <v>375</v>
      </c>
      <c r="H40" s="16">
        <f ca="1">IF(Amortization[[#This Row],[payment
date]]="",0,Amortization[[#This Row],[interest]]+Amortization[[#This Row],[principal]]+Amortization[[#This Row],[property
tax]])</f>
        <v>2091.7395323714695</v>
      </c>
      <c r="I40" s="16">
        <f ca="1">IF(Amortization[[#This Row],[payment
date]]="",0,Amortization[[#This Row],[opening
balance]]-Amortization[[#This Row],[principal]])</f>
        <v>339024.04233485542</v>
      </c>
      <c r="J40" s="39">
        <f ca="1">IF(Amortization[[#This Row],[closing
balance]]&gt;0,LastRow-ROW(),0)</f>
        <v>322</v>
      </c>
    </row>
    <row r="41" spans="2:10" ht="15" customHeight="1">
      <c r="B41" s="39">
        <f>ROWS($B$3:B41)</f>
        <v>39</v>
      </c>
      <c r="C41" s="40">
        <f ca="1">IF(ValuesEntered,IF(Amortization[[#This Row],['#]]&lt;=DurationOfLoan,IF(ROW()-ROW(Amortization[[#Headers],[payment
date]])=1,LoanStart,IF(I40&gt;0,EDATE(C40,1),"")),""),"")</f>
        <v>45948</v>
      </c>
      <c r="D41" s="16">
        <f ca="1">IF(ROW()-ROW(Amortization[[#Headers],[opening
balance]])=1,LoanAmount,IF(Amortization[[#This Row],[payment
date]]="",0,INDEX(Amortization[], ROW()-4,8)))</f>
        <v>339024.04233485542</v>
      </c>
      <c r="E41" s="16">
        <f ca="1">IF(ValuesEntered,IF(ROW()-ROW(Amortization[[#Headers],[interest]])=1,-IPMT(InterestRate/12,1,DurationOfLoan-ROWS($C$3:C41)+1,Amortization[[#This Row],[opening
balance]]),IFERROR(-IPMT(InterestRate/12,1,Amortization[[#This Row],['#
remaining]],D42),0)),0)</f>
        <v>1128.1180913743199</v>
      </c>
      <c r="F41" s="16">
        <f ca="1">IFERROR(IF(AND(ValuesEntered,Amortization[[#This Row],[payment
date]]&lt;&gt;""),-PPMT(InterestRate/12,1,DurationOfLoan-ROWS($C$3:C41)+1,Amortization[[#This Row],[opening
balance]]),""),0)</f>
        <v>588.61492255946894</v>
      </c>
      <c r="G41" s="16">
        <f ca="1">IF(Amortization[[#This Row],[payment
date]]="",0,PropertyTaxAmount)</f>
        <v>375</v>
      </c>
      <c r="H41" s="16">
        <f ca="1">IF(Amortization[[#This Row],[payment
date]]="",0,Amortization[[#This Row],[interest]]+Amortization[[#This Row],[principal]]+Amortization[[#This Row],[property
tax]])</f>
        <v>2091.7330139337887</v>
      </c>
      <c r="I41" s="16">
        <f ca="1">IF(Amortization[[#This Row],[payment
date]]="",0,Amortization[[#This Row],[opening
balance]]-Amortization[[#This Row],[principal]])</f>
        <v>338435.42741229595</v>
      </c>
      <c r="J41" s="39">
        <f ca="1">IF(Amortization[[#This Row],[closing
balance]]&gt;0,LastRow-ROW(),0)</f>
        <v>321</v>
      </c>
    </row>
    <row r="42" spans="2:10" ht="15" customHeight="1">
      <c r="B42" s="39">
        <f>ROWS($B$3:B42)</f>
        <v>40</v>
      </c>
      <c r="C42" s="40">
        <f ca="1">IF(ValuesEntered,IF(Amortization[[#This Row],['#]]&lt;=DurationOfLoan,IF(ROW()-ROW(Amortization[[#Headers],[payment
date]])=1,LoanStart,IF(I41&gt;0,EDATE(C41,1),"")),""),"")</f>
        <v>45979</v>
      </c>
      <c r="D42" s="16">
        <f ca="1">IF(ROW()-ROW(Amortization[[#Headers],[opening
balance]])=1,LoanAmount,IF(Amortization[[#This Row],[payment
date]]="",0,INDEX(Amortization[], ROW()-4,8)))</f>
        <v>338435.42741229595</v>
      </c>
      <c r="E42" s="16">
        <f ca="1">IF(ValuesEntered,IF(ROW()-ROW(Amortization[[#Headers],[interest]])=1,-IPMT(InterestRate/12,1,DurationOfLoan-ROWS($C$3:C42)+1,Amortization[[#This Row],[opening
balance]]),IFERROR(-IPMT(InterestRate/12,1,Amortization[[#This Row],['#
remaining]],D43),0)),0)</f>
        <v>1126.1495014666486</v>
      </c>
      <c r="F42" s="16">
        <f ca="1">IFERROR(IF(AND(ValuesEntered,Amortization[[#This Row],[payment
date]]&lt;&gt;""),-PPMT(InterestRate/12,1,DurationOfLoan-ROWS($C$3:C42)+1,Amortization[[#This Row],[opening
balance]]),""),0)</f>
        <v>590.57697230133397</v>
      </c>
      <c r="G42" s="16">
        <f ca="1">IF(Amortization[[#This Row],[payment
date]]="",0,PropertyTaxAmount)</f>
        <v>375</v>
      </c>
      <c r="H42" s="16">
        <f ca="1">IF(Amortization[[#This Row],[payment
date]]="",0,Amortization[[#This Row],[interest]]+Amortization[[#This Row],[principal]]+Amortization[[#This Row],[property
tax]])</f>
        <v>2091.7264737679825</v>
      </c>
      <c r="I42" s="16">
        <f ca="1">IF(Amortization[[#This Row],[payment
date]]="",0,Amortization[[#This Row],[opening
balance]]-Amortization[[#This Row],[principal]])</f>
        <v>337844.8504399946</v>
      </c>
      <c r="J42" s="39">
        <f ca="1">IF(Amortization[[#This Row],[closing
balance]]&gt;0,LastRow-ROW(),0)</f>
        <v>320</v>
      </c>
    </row>
    <row r="43" spans="2:10" ht="15" customHeight="1">
      <c r="B43" s="39">
        <f>ROWS($B$3:B43)</f>
        <v>41</v>
      </c>
      <c r="C43" s="40">
        <f ca="1">IF(ValuesEntered,IF(Amortization[[#This Row],['#]]&lt;=DurationOfLoan,IF(ROW()-ROW(Amortization[[#Headers],[payment
date]])=1,LoanStart,IF(I42&gt;0,EDATE(C42,1),"")),""),"")</f>
        <v>46009</v>
      </c>
      <c r="D43" s="16">
        <f ca="1">IF(ROW()-ROW(Amortization[[#Headers],[opening
balance]])=1,LoanAmount,IF(Amortization[[#This Row],[payment
date]]="",0,INDEX(Amortization[], ROW()-4,8)))</f>
        <v>337844.8504399946</v>
      </c>
      <c r="E43" s="16">
        <f ca="1">IF(ValuesEntered,IF(ROW()-ROW(Amortization[[#Headers],[interest]])=1,-IPMT(InterestRate/12,1,DurationOfLoan-ROWS($C$3:C43)+1,Amortization[[#This Row],[opening
balance]]),IFERROR(-IPMT(InterestRate/12,1,Amortization[[#This Row],['#
remaining]],D44),0)),0)</f>
        <v>1124.1743495926187</v>
      </c>
      <c r="F43" s="16">
        <f ca="1">IFERROR(IF(AND(ValuesEntered,Amortization[[#This Row],[payment
date]]&lt;&gt;""),-PPMT(InterestRate/12,1,DurationOfLoan-ROWS($C$3:C43)+1,Amortization[[#This Row],[opening
balance]]),""),0)</f>
        <v>592.54556220900486</v>
      </c>
      <c r="G43" s="16">
        <f ca="1">IF(Amortization[[#This Row],[payment
date]]="",0,PropertyTaxAmount)</f>
        <v>375</v>
      </c>
      <c r="H43" s="16">
        <f ca="1">IF(Amortization[[#This Row],[payment
date]]="",0,Amortization[[#This Row],[interest]]+Amortization[[#This Row],[principal]]+Amortization[[#This Row],[property
tax]])</f>
        <v>2091.7199118016233</v>
      </c>
      <c r="I43" s="16">
        <f ca="1">IF(Amortization[[#This Row],[payment
date]]="",0,Amortization[[#This Row],[opening
balance]]-Amortization[[#This Row],[principal]])</f>
        <v>337252.30487778562</v>
      </c>
      <c r="J43" s="39">
        <f ca="1">IF(Amortization[[#This Row],[closing
balance]]&gt;0,LastRow-ROW(),0)</f>
        <v>319</v>
      </c>
    </row>
    <row r="44" spans="2:10" ht="15" customHeight="1">
      <c r="B44" s="39">
        <f>ROWS($B$3:B44)</f>
        <v>42</v>
      </c>
      <c r="C44" s="40">
        <f ca="1">IF(ValuesEntered,IF(Amortization[[#This Row],['#]]&lt;=DurationOfLoan,IF(ROW()-ROW(Amortization[[#Headers],[payment
date]])=1,LoanStart,IF(I43&gt;0,EDATE(C43,1),"")),""),"")</f>
        <v>46040</v>
      </c>
      <c r="D44" s="16">
        <f ca="1">IF(ROW()-ROW(Amortization[[#Headers],[opening
balance]])=1,LoanAmount,IF(Amortization[[#This Row],[payment
date]]="",0,INDEX(Amortization[], ROW()-4,8)))</f>
        <v>337252.30487778562</v>
      </c>
      <c r="E44" s="16">
        <f ca="1">IF(ValuesEntered,IF(ROW()-ROW(Amortization[[#Headers],[interest]])=1,-IPMT(InterestRate/12,1,DurationOfLoan-ROWS($C$3:C44)+1,Amortization[[#This Row],[opening
balance]]),IFERROR(-IPMT(InterestRate/12,1,Amortization[[#This Row],['#
remaining]],D45),0)),0)</f>
        <v>1122.1926138790086</v>
      </c>
      <c r="F44" s="16">
        <f ca="1">IFERROR(IF(AND(ValuesEntered,Amortization[[#This Row],[payment
date]]&lt;&gt;""),-PPMT(InterestRate/12,1,DurationOfLoan-ROWS($C$3:C44)+1,Amortization[[#This Row],[opening
balance]]),""),0)</f>
        <v>594.52071408303505</v>
      </c>
      <c r="G44" s="16">
        <f ca="1">IF(Amortization[[#This Row],[payment
date]]="",0,PropertyTaxAmount)</f>
        <v>375</v>
      </c>
      <c r="H44" s="16">
        <f ca="1">IF(Amortization[[#This Row],[payment
date]]="",0,Amortization[[#This Row],[interest]]+Amortization[[#This Row],[principal]]+Amortization[[#This Row],[property
tax]])</f>
        <v>2091.7133279620439</v>
      </c>
      <c r="I44" s="16">
        <f ca="1">IF(Amortization[[#This Row],[payment
date]]="",0,Amortization[[#This Row],[opening
balance]]-Amortization[[#This Row],[principal]])</f>
        <v>336657.78416370257</v>
      </c>
      <c r="J44" s="39">
        <f ca="1">IF(Amortization[[#This Row],[closing
balance]]&gt;0,LastRow-ROW(),0)</f>
        <v>318</v>
      </c>
    </row>
    <row r="45" spans="2:10" ht="15" customHeight="1">
      <c r="B45" s="39">
        <f>ROWS($B$3:B45)</f>
        <v>43</v>
      </c>
      <c r="C45" s="40">
        <f ca="1">IF(ValuesEntered,IF(Amortization[[#This Row],['#]]&lt;=DurationOfLoan,IF(ROW()-ROW(Amortization[[#Headers],[payment
date]])=1,LoanStart,IF(I44&gt;0,EDATE(C44,1),"")),""),"")</f>
        <v>46071</v>
      </c>
      <c r="D45" s="16">
        <f ca="1">IF(ROW()-ROW(Amortization[[#Headers],[opening
balance]])=1,LoanAmount,IF(Amortization[[#This Row],[payment
date]]="",0,INDEX(Amortization[], ROW()-4,8)))</f>
        <v>336657.78416370257</v>
      </c>
      <c r="E45" s="16">
        <f ca="1">IF(ValuesEntered,IF(ROW()-ROW(Amortization[[#Headers],[interest]])=1,-IPMT(InterestRate/12,1,DurationOfLoan-ROWS($C$3:C45)+1,Amortization[[#This Row],[opening
balance]]),IFERROR(-IPMT(InterestRate/12,1,Amortization[[#This Row],['#
remaining]],D46),0)),0)</f>
        <v>1120.2042723796865</v>
      </c>
      <c r="F45" s="16">
        <f ca="1">IFERROR(IF(AND(ValuesEntered,Amortization[[#This Row],[payment
date]]&lt;&gt;""),-PPMT(InterestRate/12,1,DurationOfLoan-ROWS($C$3:C45)+1,Amortization[[#This Row],[opening
balance]]),""),0)</f>
        <v>596.50244979664524</v>
      </c>
      <c r="G45" s="16">
        <f ca="1">IF(Amortization[[#This Row],[payment
date]]="",0,PropertyTaxAmount)</f>
        <v>375</v>
      </c>
      <c r="H45" s="16">
        <f ca="1">IF(Amortization[[#This Row],[payment
date]]="",0,Amortization[[#This Row],[interest]]+Amortization[[#This Row],[principal]]+Amortization[[#This Row],[property
tax]])</f>
        <v>2091.7067221763318</v>
      </c>
      <c r="I45" s="16">
        <f ca="1">IF(Amortization[[#This Row],[payment
date]]="",0,Amortization[[#This Row],[opening
balance]]-Amortization[[#This Row],[principal]])</f>
        <v>336061.28171390592</v>
      </c>
      <c r="J45" s="39">
        <f ca="1">IF(Amortization[[#This Row],[closing
balance]]&gt;0,LastRow-ROW(),0)</f>
        <v>317</v>
      </c>
    </row>
    <row r="46" spans="2:10" ht="15" customHeight="1">
      <c r="B46" s="39">
        <f>ROWS($B$3:B46)</f>
        <v>44</v>
      </c>
      <c r="C46" s="40">
        <f ca="1">IF(ValuesEntered,IF(Amortization[[#This Row],['#]]&lt;=DurationOfLoan,IF(ROW()-ROW(Amortization[[#Headers],[payment
date]])=1,LoanStart,IF(I45&gt;0,EDATE(C45,1),"")),""),"")</f>
        <v>46099</v>
      </c>
      <c r="D46" s="16">
        <f ca="1">IF(ROW()-ROW(Amortization[[#Headers],[opening
balance]])=1,LoanAmount,IF(Amortization[[#This Row],[payment
date]]="",0,INDEX(Amortization[], ROW()-4,8)))</f>
        <v>336061.28171390592</v>
      </c>
      <c r="E46" s="16">
        <f ca="1">IF(ValuesEntered,IF(ROW()-ROW(Amortization[[#Headers],[interest]])=1,-IPMT(InterestRate/12,1,DurationOfLoan-ROWS($C$3:C46)+1,Amortization[[#This Row],[opening
balance]]),IFERROR(-IPMT(InterestRate/12,1,Amortization[[#This Row],['#
remaining]],D47),0)),0)</f>
        <v>1118.2093030753667</v>
      </c>
      <c r="F46" s="16">
        <f ca="1">IFERROR(IF(AND(ValuesEntered,Amortization[[#This Row],[payment
date]]&lt;&gt;""),-PPMT(InterestRate/12,1,DurationOfLoan-ROWS($C$3:C46)+1,Amortization[[#This Row],[opening
balance]]),""),0)</f>
        <v>598.49079129596726</v>
      </c>
      <c r="G46" s="16">
        <f ca="1">IF(Amortization[[#This Row],[payment
date]]="",0,PropertyTaxAmount)</f>
        <v>375</v>
      </c>
      <c r="H46" s="16">
        <f ca="1">IF(Amortization[[#This Row],[payment
date]]="",0,Amortization[[#This Row],[interest]]+Amortization[[#This Row],[principal]]+Amortization[[#This Row],[property
tax]])</f>
        <v>2091.7000943713338</v>
      </c>
      <c r="I46" s="16">
        <f ca="1">IF(Amortization[[#This Row],[payment
date]]="",0,Amortization[[#This Row],[opening
balance]]-Amortization[[#This Row],[principal]])</f>
        <v>335462.79092260997</v>
      </c>
      <c r="J46" s="39">
        <f ca="1">IF(Amortization[[#This Row],[closing
balance]]&gt;0,LastRow-ROW(),0)</f>
        <v>316</v>
      </c>
    </row>
    <row r="47" spans="2:10" ht="15" customHeight="1">
      <c r="B47" s="39">
        <f>ROWS($B$3:B47)</f>
        <v>45</v>
      </c>
      <c r="C47" s="40">
        <f ca="1">IF(ValuesEntered,IF(Amortization[[#This Row],['#]]&lt;=DurationOfLoan,IF(ROW()-ROW(Amortization[[#Headers],[payment
date]])=1,LoanStart,IF(I46&gt;0,EDATE(C46,1),"")),""),"")</f>
        <v>46130</v>
      </c>
      <c r="D47" s="16">
        <f ca="1">IF(ROW()-ROW(Amortization[[#Headers],[opening
balance]])=1,LoanAmount,IF(Amortization[[#This Row],[payment
date]]="",0,INDEX(Amortization[], ROW()-4,8)))</f>
        <v>335462.79092260997</v>
      </c>
      <c r="E47" s="16">
        <f ca="1">IF(ValuesEntered,IF(ROW()-ROW(Amortization[[#Headers],[interest]])=1,-IPMT(InterestRate/12,1,DurationOfLoan-ROWS($C$3:C47)+1,Amortization[[#This Row],[opening
balance]]),IFERROR(-IPMT(InterestRate/12,1,Amortization[[#This Row],['#
remaining]],D48),0)),0)</f>
        <v>1116.2076838733656</v>
      </c>
      <c r="F47" s="16">
        <f ca="1">IFERROR(IF(AND(ValuesEntered,Amortization[[#This Row],[payment
date]]&lt;&gt;""),-PPMT(InterestRate/12,1,DurationOfLoan-ROWS($C$3:C47)+1,Amortization[[#This Row],[opening
balance]]),""),0)</f>
        <v>600.48576060028699</v>
      </c>
      <c r="G47" s="16">
        <f ca="1">IF(Amortization[[#This Row],[payment
date]]="",0,PropertyTaxAmount)</f>
        <v>375</v>
      </c>
      <c r="H47" s="16">
        <f ca="1">IF(Amortization[[#This Row],[payment
date]]="",0,Amortization[[#This Row],[interest]]+Amortization[[#This Row],[principal]]+Amortization[[#This Row],[property
tax]])</f>
        <v>2091.6934444736526</v>
      </c>
      <c r="I47" s="16">
        <f ca="1">IF(Amortization[[#This Row],[payment
date]]="",0,Amortization[[#This Row],[opening
balance]]-Amortization[[#This Row],[principal]])</f>
        <v>334862.30516200967</v>
      </c>
      <c r="J47" s="39">
        <f ca="1">IF(Amortization[[#This Row],[closing
balance]]&gt;0,LastRow-ROW(),0)</f>
        <v>315</v>
      </c>
    </row>
    <row r="48" spans="2:10" ht="15" customHeight="1">
      <c r="B48" s="39">
        <f>ROWS($B$3:B48)</f>
        <v>46</v>
      </c>
      <c r="C48" s="40">
        <f ca="1">IF(ValuesEntered,IF(Amortization[[#This Row],['#]]&lt;=DurationOfLoan,IF(ROW()-ROW(Amortization[[#Headers],[payment
date]])=1,LoanStart,IF(I47&gt;0,EDATE(C47,1),"")),""),"")</f>
        <v>46160</v>
      </c>
      <c r="D48" s="16">
        <f ca="1">IF(ROW()-ROW(Amortization[[#Headers],[opening
balance]])=1,LoanAmount,IF(Amortization[[#This Row],[payment
date]]="",0,INDEX(Amortization[], ROW()-4,8)))</f>
        <v>334862.30516200967</v>
      </c>
      <c r="E48" s="16">
        <f ca="1">IF(ValuesEntered,IF(ROW()-ROW(Amortization[[#Headers],[interest]])=1,-IPMT(InterestRate/12,1,DurationOfLoan-ROWS($C$3:C48)+1,Amortization[[#This Row],[opening
balance]]),IFERROR(-IPMT(InterestRate/12,1,Amortization[[#This Row],['#
remaining]],D49),0)),0)</f>
        <v>1114.199392607358</v>
      </c>
      <c r="F48" s="16">
        <f ca="1">IFERROR(IF(AND(ValuesEntered,Amortization[[#This Row],[payment
date]]&lt;&gt;""),-PPMT(InterestRate/12,1,DurationOfLoan-ROWS($C$3:C48)+1,Amortization[[#This Row],[opening
balance]]),""),0)</f>
        <v>602.48737980228793</v>
      </c>
      <c r="G48" s="16">
        <f ca="1">IF(Amortization[[#This Row],[payment
date]]="",0,PropertyTaxAmount)</f>
        <v>375</v>
      </c>
      <c r="H48" s="16">
        <f ca="1">IF(Amortization[[#This Row],[payment
date]]="",0,Amortization[[#This Row],[interest]]+Amortization[[#This Row],[principal]]+Amortization[[#This Row],[property
tax]])</f>
        <v>2091.686772409646</v>
      </c>
      <c r="I48" s="16">
        <f ca="1">IF(Amortization[[#This Row],[payment
date]]="",0,Amortization[[#This Row],[opening
balance]]-Amortization[[#This Row],[principal]])</f>
        <v>334259.81778220739</v>
      </c>
      <c r="J48" s="39">
        <f ca="1">IF(Amortization[[#This Row],[closing
balance]]&gt;0,LastRow-ROW(),0)</f>
        <v>314</v>
      </c>
    </row>
    <row r="49" spans="2:10" ht="15" customHeight="1">
      <c r="B49" s="39">
        <f>ROWS($B$3:B49)</f>
        <v>47</v>
      </c>
      <c r="C49" s="40">
        <f ca="1">IF(ValuesEntered,IF(Amortization[[#This Row],['#]]&lt;=DurationOfLoan,IF(ROW()-ROW(Amortization[[#Headers],[payment
date]])=1,LoanStart,IF(I48&gt;0,EDATE(C48,1),"")),""),"")</f>
        <v>46191</v>
      </c>
      <c r="D49" s="16">
        <f ca="1">IF(ROW()-ROW(Amortization[[#Headers],[opening
balance]])=1,LoanAmount,IF(Amortization[[#This Row],[payment
date]]="",0,INDEX(Amortization[], ROW()-4,8)))</f>
        <v>334259.81778220739</v>
      </c>
      <c r="E49" s="16">
        <f ca="1">IF(ValuesEntered,IF(ROW()-ROW(Amortization[[#Headers],[interest]])=1,-IPMT(InterestRate/12,1,DurationOfLoan-ROWS($C$3:C49)+1,Amortization[[#This Row],[opening
balance]]),IFERROR(-IPMT(InterestRate/12,1,Amortization[[#This Row],['#
remaining]],D50),0)),0)</f>
        <v>1112.1844070371303</v>
      </c>
      <c r="F49" s="16">
        <f ca="1">IFERROR(IF(AND(ValuesEntered,Amortization[[#This Row],[payment
date]]&lt;&gt;""),-PPMT(InterestRate/12,1,DurationOfLoan-ROWS($C$3:C49)+1,Amortization[[#This Row],[opening
balance]]),""),0)</f>
        <v>604.49567106829568</v>
      </c>
      <c r="G49" s="16">
        <f ca="1">IF(Amortization[[#This Row],[payment
date]]="",0,PropertyTaxAmount)</f>
        <v>375</v>
      </c>
      <c r="H49" s="16">
        <f ca="1">IF(Amortization[[#This Row],[payment
date]]="",0,Amortization[[#This Row],[interest]]+Amortization[[#This Row],[principal]]+Amortization[[#This Row],[property
tax]])</f>
        <v>2091.6800781054262</v>
      </c>
      <c r="I49" s="16">
        <f ca="1">IF(Amortization[[#This Row],[payment
date]]="",0,Amortization[[#This Row],[opening
balance]]-Amortization[[#This Row],[principal]])</f>
        <v>333655.32211113907</v>
      </c>
      <c r="J49" s="39">
        <f ca="1">IF(Amortization[[#This Row],[closing
balance]]&gt;0,LastRow-ROW(),0)</f>
        <v>313</v>
      </c>
    </row>
    <row r="50" spans="2:10" ht="15" customHeight="1">
      <c r="B50" s="39">
        <f>ROWS($B$3:B50)</f>
        <v>48</v>
      </c>
      <c r="C50" s="40">
        <f ca="1">IF(ValuesEntered,IF(Amortization[[#This Row],['#]]&lt;=DurationOfLoan,IF(ROW()-ROW(Amortization[[#Headers],[payment
date]])=1,LoanStart,IF(I49&gt;0,EDATE(C49,1),"")),""),"")</f>
        <v>46221</v>
      </c>
      <c r="D50" s="16">
        <f ca="1">IF(ROW()-ROW(Amortization[[#Headers],[opening
balance]])=1,LoanAmount,IF(Amortization[[#This Row],[payment
date]]="",0,INDEX(Amortization[], ROW()-4,8)))</f>
        <v>333655.32211113907</v>
      </c>
      <c r="E50" s="16">
        <f ca="1">IF(ValuesEntered,IF(ROW()-ROW(Amortization[[#Headers],[interest]])=1,-IPMT(InterestRate/12,1,DurationOfLoan-ROWS($C$3:C50)+1,Amortization[[#This Row],[opening
balance]]),IFERROR(-IPMT(InterestRate/12,1,Amortization[[#This Row],['#
remaining]],D51),0)),0)</f>
        <v>1110.1627048483351</v>
      </c>
      <c r="F50" s="16">
        <f ca="1">IFERROR(IF(AND(ValuesEntered,Amortization[[#This Row],[payment
date]]&lt;&gt;""),-PPMT(InterestRate/12,1,DurationOfLoan-ROWS($C$3:C50)+1,Amortization[[#This Row],[opening
balance]]),""),0)</f>
        <v>606.5106566385233</v>
      </c>
      <c r="G50" s="16">
        <f ca="1">IF(Amortization[[#This Row],[payment
date]]="",0,PropertyTaxAmount)</f>
        <v>375</v>
      </c>
      <c r="H50" s="16">
        <f ca="1">IF(Amortization[[#This Row],[payment
date]]="",0,Amortization[[#This Row],[interest]]+Amortization[[#This Row],[principal]]+Amortization[[#This Row],[property
tax]])</f>
        <v>2091.6733614868585</v>
      </c>
      <c r="I50" s="16">
        <f ca="1">IF(Amortization[[#This Row],[payment
date]]="",0,Amortization[[#This Row],[opening
balance]]-Amortization[[#This Row],[principal]])</f>
        <v>333048.81145450054</v>
      </c>
      <c r="J50" s="39">
        <f ca="1">IF(Amortization[[#This Row],[closing
balance]]&gt;0,LastRow-ROW(),0)</f>
        <v>312</v>
      </c>
    </row>
    <row r="51" spans="2:10" ht="15" customHeight="1">
      <c r="B51" s="39">
        <f>ROWS($B$3:B51)</f>
        <v>49</v>
      </c>
      <c r="C51" s="40">
        <f ca="1">IF(ValuesEntered,IF(Amortization[[#This Row],['#]]&lt;=DurationOfLoan,IF(ROW()-ROW(Amortization[[#Headers],[payment
date]])=1,LoanStart,IF(I50&gt;0,EDATE(C50,1),"")),""),"")</f>
        <v>46252</v>
      </c>
      <c r="D51" s="16">
        <f ca="1">IF(ROW()-ROW(Amortization[[#Headers],[opening
balance]])=1,LoanAmount,IF(Amortization[[#This Row],[payment
date]]="",0,INDEX(Amortization[], ROW()-4,8)))</f>
        <v>333048.81145450054</v>
      </c>
      <c r="E51" s="16">
        <f ca="1">IF(ValuesEntered,IF(ROW()-ROW(Amortization[[#Headers],[interest]])=1,-IPMT(InterestRate/12,1,DurationOfLoan-ROWS($C$3:C51)+1,Amortization[[#This Row],[opening
balance]]),IFERROR(-IPMT(InterestRate/12,1,Amortization[[#This Row],['#
remaining]],D52),0)),0)</f>
        <v>1108.1342636522443</v>
      </c>
      <c r="F51" s="16">
        <f ca="1">IFERROR(IF(AND(ValuesEntered,Amortization[[#This Row],[payment
date]]&lt;&gt;""),-PPMT(InterestRate/12,1,DurationOfLoan-ROWS($C$3:C51)+1,Amortization[[#This Row],[opening
balance]]),""),0)</f>
        <v>608.53235882731838</v>
      </c>
      <c r="G51" s="16">
        <f ca="1">IF(Amortization[[#This Row],[payment
date]]="",0,PropertyTaxAmount)</f>
        <v>375</v>
      </c>
      <c r="H51" s="16">
        <f ca="1">IF(Amortization[[#This Row],[payment
date]]="",0,Amortization[[#This Row],[interest]]+Amortization[[#This Row],[principal]]+Amortization[[#This Row],[property
tax]])</f>
        <v>2091.6666224795626</v>
      </c>
      <c r="I51" s="16">
        <f ca="1">IF(Amortization[[#This Row],[payment
date]]="",0,Amortization[[#This Row],[opening
balance]]-Amortization[[#This Row],[principal]])</f>
        <v>332440.27909567324</v>
      </c>
      <c r="J51" s="39">
        <f ca="1">IF(Amortization[[#This Row],[closing
balance]]&gt;0,LastRow-ROW(),0)</f>
        <v>311</v>
      </c>
    </row>
    <row r="52" spans="2:10" ht="15" customHeight="1">
      <c r="B52" s="39">
        <f>ROWS($B$3:B52)</f>
        <v>50</v>
      </c>
      <c r="C52" s="40">
        <f ca="1">IF(ValuesEntered,IF(Amortization[[#This Row],['#]]&lt;=DurationOfLoan,IF(ROW()-ROW(Amortization[[#Headers],[payment
date]])=1,LoanStart,IF(I51&gt;0,EDATE(C51,1),"")),""),"")</f>
        <v>46283</v>
      </c>
      <c r="D52" s="16">
        <f ca="1">IF(ROW()-ROW(Amortization[[#Headers],[opening
balance]])=1,LoanAmount,IF(Amortization[[#This Row],[payment
date]]="",0,INDEX(Amortization[], ROW()-4,8)))</f>
        <v>332440.27909567324</v>
      </c>
      <c r="E52" s="16">
        <f ca="1">IF(ValuesEntered,IF(ROW()-ROW(Amortization[[#Headers],[interest]])=1,-IPMT(InterestRate/12,1,DurationOfLoan-ROWS($C$3:C52)+1,Amortization[[#This Row],[opening
balance]]),IFERROR(-IPMT(InterestRate/12,1,Amortization[[#This Row],['#
remaining]],D53),0)),0)</f>
        <v>1106.0990609854994</v>
      </c>
      <c r="F52" s="16">
        <f ca="1">IFERROR(IF(AND(ValuesEntered,Amortization[[#This Row],[payment
date]]&lt;&gt;""),-PPMT(InterestRate/12,1,DurationOfLoan-ROWS($C$3:C52)+1,Amortization[[#This Row],[opening
balance]]),""),0)</f>
        <v>610.56080002340957</v>
      </c>
      <c r="G52" s="16">
        <f ca="1">IF(Amortization[[#This Row],[payment
date]]="",0,PropertyTaxAmount)</f>
        <v>375</v>
      </c>
      <c r="H52" s="16">
        <f ca="1">IF(Amortization[[#This Row],[payment
date]]="",0,Amortization[[#This Row],[interest]]+Amortization[[#This Row],[principal]]+Amortization[[#This Row],[property
tax]])</f>
        <v>2091.659861008909</v>
      </c>
      <c r="I52" s="16">
        <f ca="1">IF(Amortization[[#This Row],[payment
date]]="",0,Amortization[[#This Row],[opening
balance]]-Amortization[[#This Row],[principal]])</f>
        <v>331829.7182956498</v>
      </c>
      <c r="J52" s="39">
        <f ca="1">IF(Amortization[[#This Row],[closing
balance]]&gt;0,LastRow-ROW(),0)</f>
        <v>310</v>
      </c>
    </row>
    <row r="53" spans="2:10" ht="15" customHeight="1">
      <c r="B53" s="39">
        <f>ROWS($B$3:B53)</f>
        <v>51</v>
      </c>
      <c r="C53" s="40">
        <f ca="1">IF(ValuesEntered,IF(Amortization[[#This Row],['#]]&lt;=DurationOfLoan,IF(ROW()-ROW(Amortization[[#Headers],[payment
date]])=1,LoanStart,IF(I52&gt;0,EDATE(C52,1),"")),""),"")</f>
        <v>46313</v>
      </c>
      <c r="D53" s="16">
        <f ca="1">IF(ROW()-ROW(Amortization[[#Headers],[opening
balance]])=1,LoanAmount,IF(Amortization[[#This Row],[payment
date]]="",0,INDEX(Amortization[], ROW()-4,8)))</f>
        <v>331829.7182956498</v>
      </c>
      <c r="E53" s="16">
        <f ca="1">IF(ValuesEntered,IF(ROW()-ROW(Amortization[[#Headers],[interest]])=1,-IPMT(InterestRate/12,1,DurationOfLoan-ROWS($C$3:C53)+1,Amortization[[#This Row],[opening
balance]]),IFERROR(-IPMT(InterestRate/12,1,Amortization[[#This Row],['#
remaining]],D54),0)),0)</f>
        <v>1104.0570743098656</v>
      </c>
      <c r="F53" s="16">
        <f ca="1">IFERROR(IF(AND(ValuesEntered,Amortization[[#This Row],[payment
date]]&lt;&gt;""),-PPMT(InterestRate/12,1,DurationOfLoan-ROWS($C$3:C53)+1,Amortization[[#This Row],[opening
balance]]),""),0)</f>
        <v>612.59600269015414</v>
      </c>
      <c r="G53" s="16">
        <f ca="1">IF(Amortization[[#This Row],[payment
date]]="",0,PropertyTaxAmount)</f>
        <v>375</v>
      </c>
      <c r="H53" s="16">
        <f ca="1">IF(Amortization[[#This Row],[payment
date]]="",0,Amortization[[#This Row],[interest]]+Amortization[[#This Row],[principal]]+Amortization[[#This Row],[property
tax]])</f>
        <v>2091.6530770000199</v>
      </c>
      <c r="I53" s="16">
        <f ca="1">IF(Amortization[[#This Row],[payment
date]]="",0,Amortization[[#This Row],[opening
balance]]-Amortization[[#This Row],[principal]])</f>
        <v>331217.12229295966</v>
      </c>
      <c r="J53" s="39">
        <f ca="1">IF(Amortization[[#This Row],[closing
balance]]&gt;0,LastRow-ROW(),0)</f>
        <v>309</v>
      </c>
    </row>
    <row r="54" spans="2:10" ht="15" customHeight="1">
      <c r="B54" s="39">
        <f>ROWS($B$3:B54)</f>
        <v>52</v>
      </c>
      <c r="C54" s="40">
        <f ca="1">IF(ValuesEntered,IF(Amortization[[#This Row],['#]]&lt;=DurationOfLoan,IF(ROW()-ROW(Amortization[[#Headers],[payment
date]])=1,LoanStart,IF(I53&gt;0,EDATE(C53,1),"")),""),"")</f>
        <v>46344</v>
      </c>
      <c r="D54" s="16">
        <f ca="1">IF(ROW()-ROW(Amortization[[#Headers],[opening
balance]])=1,LoanAmount,IF(Amortization[[#This Row],[payment
date]]="",0,INDEX(Amortization[], ROW()-4,8)))</f>
        <v>331217.12229295966</v>
      </c>
      <c r="E54" s="16">
        <f ca="1">IF(ValuesEntered,IF(ROW()-ROW(Amortization[[#Headers],[interest]])=1,-IPMT(InterestRate/12,1,DurationOfLoan-ROWS($C$3:C54)+1,Amortization[[#This Row],[opening
balance]]),IFERROR(-IPMT(InterestRate/12,1,Amortization[[#This Row],['#
remaining]],D55),0)),0)</f>
        <v>1102.0082810119795</v>
      </c>
      <c r="F54" s="16">
        <f ca="1">IFERROR(IF(AND(ValuesEntered,Amortization[[#This Row],[payment
date]]&lt;&gt;""),-PPMT(InterestRate/12,1,DurationOfLoan-ROWS($C$3:C54)+1,Amortization[[#This Row],[opening
balance]]),""),0)</f>
        <v>614.63798936578792</v>
      </c>
      <c r="G54" s="16">
        <f ca="1">IF(Amortization[[#This Row],[payment
date]]="",0,PropertyTaxAmount)</f>
        <v>375</v>
      </c>
      <c r="H54" s="16">
        <f ca="1">IF(Amortization[[#This Row],[payment
date]]="",0,Amortization[[#This Row],[interest]]+Amortization[[#This Row],[principal]]+Amortization[[#This Row],[property
tax]])</f>
        <v>2091.6462703777675</v>
      </c>
      <c r="I54" s="16">
        <f ca="1">IF(Amortization[[#This Row],[payment
date]]="",0,Amortization[[#This Row],[opening
balance]]-Amortization[[#This Row],[principal]])</f>
        <v>330602.48430359387</v>
      </c>
      <c r="J54" s="39">
        <f ca="1">IF(Amortization[[#This Row],[closing
balance]]&gt;0,LastRow-ROW(),0)</f>
        <v>308</v>
      </c>
    </row>
    <row r="55" spans="2:10" ht="15" customHeight="1">
      <c r="B55" s="39">
        <f>ROWS($B$3:B55)</f>
        <v>53</v>
      </c>
      <c r="C55" s="40">
        <f ca="1">IF(ValuesEntered,IF(Amortization[[#This Row],['#]]&lt;=DurationOfLoan,IF(ROW()-ROW(Amortization[[#Headers],[payment
date]])=1,LoanStart,IF(I54&gt;0,EDATE(C54,1),"")),""),"")</f>
        <v>46374</v>
      </c>
      <c r="D55" s="16">
        <f ca="1">IF(ROW()-ROW(Amortization[[#Headers],[opening
balance]])=1,LoanAmount,IF(Amortization[[#This Row],[payment
date]]="",0,INDEX(Amortization[], ROW()-4,8)))</f>
        <v>330602.48430359387</v>
      </c>
      <c r="E55" s="16">
        <f ca="1">IF(ValuesEntered,IF(ROW()-ROW(Amortization[[#Headers],[interest]])=1,-IPMT(InterestRate/12,1,DurationOfLoan-ROWS($C$3:C55)+1,Amortization[[#This Row],[opening
balance]]),IFERROR(-IPMT(InterestRate/12,1,Amortization[[#This Row],['#
remaining]],D56),0)),0)</f>
        <v>1099.9526584031007</v>
      </c>
      <c r="F55" s="16">
        <f ca="1">IFERROR(IF(AND(ValuesEntered,Amortization[[#This Row],[payment
date]]&lt;&gt;""),-PPMT(InterestRate/12,1,DurationOfLoan-ROWS($C$3:C55)+1,Amortization[[#This Row],[opening
balance]]),""),0)</f>
        <v>616.68678266367385</v>
      </c>
      <c r="G55" s="16">
        <f ca="1">IF(Amortization[[#This Row],[payment
date]]="",0,PropertyTaxAmount)</f>
        <v>375</v>
      </c>
      <c r="H55" s="16">
        <f ca="1">IF(Amortization[[#This Row],[payment
date]]="",0,Amortization[[#This Row],[interest]]+Amortization[[#This Row],[principal]]+Amortization[[#This Row],[property
tax]])</f>
        <v>2091.6394410667745</v>
      </c>
      <c r="I55" s="16">
        <f ca="1">IF(Amortization[[#This Row],[payment
date]]="",0,Amortization[[#This Row],[opening
balance]]-Amortization[[#This Row],[principal]])</f>
        <v>329985.79752093018</v>
      </c>
      <c r="J55" s="39">
        <f ca="1">IF(Amortization[[#This Row],[closing
balance]]&gt;0,LastRow-ROW(),0)</f>
        <v>307</v>
      </c>
    </row>
    <row r="56" spans="2:10" ht="15" customHeight="1">
      <c r="B56" s="39">
        <f>ROWS($B$3:B56)</f>
        <v>54</v>
      </c>
      <c r="C56" s="40">
        <f ca="1">IF(ValuesEntered,IF(Amortization[[#This Row],['#]]&lt;=DurationOfLoan,IF(ROW()-ROW(Amortization[[#Headers],[payment
date]])=1,LoanStart,IF(I55&gt;0,EDATE(C55,1),"")),""),"")</f>
        <v>46405</v>
      </c>
      <c r="D56" s="16">
        <f ca="1">IF(ROW()-ROW(Amortization[[#Headers],[opening
balance]])=1,LoanAmount,IF(Amortization[[#This Row],[payment
date]]="",0,INDEX(Amortization[], ROW()-4,8)))</f>
        <v>329985.79752093018</v>
      </c>
      <c r="E56" s="16">
        <f ca="1">IF(ValuesEntered,IF(ROW()-ROW(Amortization[[#Headers],[interest]])=1,-IPMT(InterestRate/12,1,DurationOfLoan-ROWS($C$3:C56)+1,Amortization[[#This Row],[opening
balance]]),IFERROR(-IPMT(InterestRate/12,1,Amortization[[#This Row],['#
remaining]],D57),0)),0)</f>
        <v>1097.8901837188589</v>
      </c>
      <c r="F56" s="16">
        <f ca="1">IFERROR(IF(AND(ValuesEntered,Amortization[[#This Row],[payment
date]]&lt;&gt;""),-PPMT(InterestRate/12,1,DurationOfLoan-ROWS($C$3:C56)+1,Amortization[[#This Row],[opening
balance]]),""),0)</f>
        <v>618.74240527255267</v>
      </c>
      <c r="G56" s="16">
        <f ca="1">IF(Amortization[[#This Row],[payment
date]]="",0,PropertyTaxAmount)</f>
        <v>375</v>
      </c>
      <c r="H56" s="16">
        <f ca="1">IF(Amortization[[#This Row],[payment
date]]="",0,Amortization[[#This Row],[interest]]+Amortization[[#This Row],[principal]]+Amortization[[#This Row],[property
tax]])</f>
        <v>2091.6325889914115</v>
      </c>
      <c r="I56" s="16">
        <f ca="1">IF(Amortization[[#This Row],[payment
date]]="",0,Amortization[[#This Row],[opening
balance]]-Amortization[[#This Row],[principal]])</f>
        <v>329367.05511565763</v>
      </c>
      <c r="J56" s="39">
        <f ca="1">IF(Amortization[[#This Row],[closing
balance]]&gt;0,LastRow-ROW(),0)</f>
        <v>306</v>
      </c>
    </row>
    <row r="57" spans="2:10" ht="15" customHeight="1">
      <c r="B57" s="39">
        <f>ROWS($B$3:B57)</f>
        <v>55</v>
      </c>
      <c r="C57" s="40">
        <f ca="1">IF(ValuesEntered,IF(Amortization[[#This Row],['#]]&lt;=DurationOfLoan,IF(ROW()-ROW(Amortization[[#Headers],[payment
date]])=1,LoanStart,IF(I56&gt;0,EDATE(C56,1),"")),""),"")</f>
        <v>46436</v>
      </c>
      <c r="D57" s="16">
        <f ca="1">IF(ROW()-ROW(Amortization[[#Headers],[opening
balance]])=1,LoanAmount,IF(Amortization[[#This Row],[payment
date]]="",0,INDEX(Amortization[], ROW()-4,8)))</f>
        <v>329367.05511565763</v>
      </c>
      <c r="E57" s="16">
        <f ca="1">IF(ValuesEntered,IF(ROW()-ROW(Amortization[[#Headers],[interest]])=1,-IPMT(InterestRate/12,1,DurationOfLoan-ROWS($C$3:C57)+1,Amortization[[#This Row],[opening
balance]]),IFERROR(-IPMT(InterestRate/12,1,Amortization[[#This Row],['#
remaining]],D58),0)),0)</f>
        <v>1095.8208341190027</v>
      </c>
      <c r="F57" s="16">
        <f ca="1">IFERROR(IF(AND(ValuesEntered,Amortization[[#This Row],[payment
date]]&lt;&gt;""),-PPMT(InterestRate/12,1,DurationOfLoan-ROWS($C$3:C57)+1,Amortization[[#This Row],[opening
balance]]),""),0)</f>
        <v>620.80487995679471</v>
      </c>
      <c r="G57" s="16">
        <f ca="1">IF(Amortization[[#This Row],[payment
date]]="",0,PropertyTaxAmount)</f>
        <v>375</v>
      </c>
      <c r="H57" s="16">
        <f ca="1">IF(Amortization[[#This Row],[payment
date]]="",0,Amortization[[#This Row],[interest]]+Amortization[[#This Row],[principal]]+Amortization[[#This Row],[property
tax]])</f>
        <v>2091.6257140757975</v>
      </c>
      <c r="I57" s="16">
        <f ca="1">IF(Amortization[[#This Row],[payment
date]]="",0,Amortization[[#This Row],[opening
balance]]-Amortization[[#This Row],[principal]])</f>
        <v>328746.25023570081</v>
      </c>
      <c r="J57" s="39">
        <f ca="1">IF(Amortization[[#This Row],[closing
balance]]&gt;0,LastRow-ROW(),0)</f>
        <v>305</v>
      </c>
    </row>
    <row r="58" spans="2:10" ht="15" customHeight="1">
      <c r="B58" s="39">
        <f>ROWS($B$3:B58)</f>
        <v>56</v>
      </c>
      <c r="C58" s="40">
        <f ca="1">IF(ValuesEntered,IF(Amortization[[#This Row],['#]]&lt;=DurationOfLoan,IF(ROW()-ROW(Amortization[[#Headers],[payment
date]])=1,LoanStart,IF(I57&gt;0,EDATE(C57,1),"")),""),"")</f>
        <v>46464</v>
      </c>
      <c r="D58" s="16">
        <f ca="1">IF(ROW()-ROW(Amortization[[#Headers],[opening
balance]])=1,LoanAmount,IF(Amortization[[#This Row],[payment
date]]="",0,INDEX(Amortization[], ROW()-4,8)))</f>
        <v>328746.25023570081</v>
      </c>
      <c r="E58" s="16">
        <f ca="1">IF(ValuesEntered,IF(ROW()-ROW(Amortization[[#Headers],[interest]])=1,-IPMT(InterestRate/12,1,DurationOfLoan-ROWS($C$3:C58)+1,Amortization[[#This Row],[opening
balance]]),IFERROR(-IPMT(InterestRate/12,1,Amortization[[#This Row],['#
remaining]],D59),0)),0)</f>
        <v>1093.7445866871471</v>
      </c>
      <c r="F58" s="16">
        <f ca="1">IFERROR(IF(AND(ValuesEntered,Amortization[[#This Row],[payment
date]]&lt;&gt;""),-PPMT(InterestRate/12,1,DurationOfLoan-ROWS($C$3:C58)+1,Amortization[[#This Row],[opening
balance]]),""),0)</f>
        <v>622.87422955665068</v>
      </c>
      <c r="G58" s="16">
        <f ca="1">IF(Amortization[[#This Row],[payment
date]]="",0,PropertyTaxAmount)</f>
        <v>375</v>
      </c>
      <c r="H58" s="16">
        <f ca="1">IF(Amortization[[#This Row],[payment
date]]="",0,Amortization[[#This Row],[interest]]+Amortization[[#This Row],[principal]]+Amortization[[#This Row],[property
tax]])</f>
        <v>2091.6188162437979</v>
      </c>
      <c r="I58" s="16">
        <f ca="1">IF(Amortization[[#This Row],[payment
date]]="",0,Amortization[[#This Row],[opening
balance]]-Amortization[[#This Row],[principal]])</f>
        <v>328123.37600614416</v>
      </c>
      <c r="J58" s="39">
        <f ca="1">IF(Amortization[[#This Row],[closing
balance]]&gt;0,LastRow-ROW(),0)</f>
        <v>304</v>
      </c>
    </row>
    <row r="59" spans="2:10" ht="15" customHeight="1">
      <c r="B59" s="39">
        <f>ROWS($B$3:B59)</f>
        <v>57</v>
      </c>
      <c r="C59" s="40">
        <f ca="1">IF(ValuesEntered,IF(Amortization[[#This Row],['#]]&lt;=DurationOfLoan,IF(ROW()-ROW(Amortization[[#Headers],[payment
date]])=1,LoanStart,IF(I58&gt;0,EDATE(C58,1),"")),""),"")</f>
        <v>46495</v>
      </c>
      <c r="D59" s="16">
        <f ca="1">IF(ROW()-ROW(Amortization[[#Headers],[opening
balance]])=1,LoanAmount,IF(Amortization[[#This Row],[payment
date]]="",0,INDEX(Amortization[], ROW()-4,8)))</f>
        <v>328123.37600614416</v>
      </c>
      <c r="E59" s="16">
        <f ca="1">IF(ValuesEntered,IF(ROW()-ROW(Amortization[[#Headers],[interest]])=1,-IPMT(InterestRate/12,1,DurationOfLoan-ROWS($C$3:C59)+1,Amortization[[#This Row],[opening
balance]]),IFERROR(-IPMT(InterestRate/12,1,Amortization[[#This Row],['#
remaining]],D60),0)),0)</f>
        <v>1091.661418430519</v>
      </c>
      <c r="F59" s="16">
        <f ca="1">IFERROR(IF(AND(ValuesEntered,Amortization[[#This Row],[payment
date]]&lt;&gt;""),-PPMT(InterestRate/12,1,DurationOfLoan-ROWS($C$3:C59)+1,Amortization[[#This Row],[opening
balance]]),""),0)</f>
        <v>624.95047698850624</v>
      </c>
      <c r="G59" s="16">
        <f ca="1">IF(Amortization[[#This Row],[payment
date]]="",0,PropertyTaxAmount)</f>
        <v>375</v>
      </c>
      <c r="H59" s="16">
        <f ca="1">IF(Amortization[[#This Row],[payment
date]]="",0,Amortization[[#This Row],[interest]]+Amortization[[#This Row],[principal]]+Amortization[[#This Row],[property
tax]])</f>
        <v>2091.6118954190251</v>
      </c>
      <c r="I59" s="16">
        <f ca="1">IF(Amortization[[#This Row],[payment
date]]="",0,Amortization[[#This Row],[opening
balance]]-Amortization[[#This Row],[principal]])</f>
        <v>327498.42552915565</v>
      </c>
      <c r="J59" s="39">
        <f ca="1">IF(Amortization[[#This Row],[closing
balance]]&gt;0,LastRow-ROW(),0)</f>
        <v>303</v>
      </c>
    </row>
    <row r="60" spans="2:10" ht="15" customHeight="1">
      <c r="B60" s="39">
        <f>ROWS($B$3:B60)</f>
        <v>58</v>
      </c>
      <c r="C60" s="40">
        <f ca="1">IF(ValuesEntered,IF(Amortization[[#This Row],['#]]&lt;=DurationOfLoan,IF(ROW()-ROW(Amortization[[#Headers],[payment
date]])=1,LoanStart,IF(I59&gt;0,EDATE(C59,1),"")),""),"")</f>
        <v>46525</v>
      </c>
      <c r="D60" s="16">
        <f ca="1">IF(ROW()-ROW(Amortization[[#Headers],[opening
balance]])=1,LoanAmount,IF(Amortization[[#This Row],[payment
date]]="",0,INDEX(Amortization[], ROW()-4,8)))</f>
        <v>327498.42552915565</v>
      </c>
      <c r="E60" s="16">
        <f ca="1">IF(ValuesEntered,IF(ROW()-ROW(Amortization[[#Headers],[interest]])=1,-IPMT(InterestRate/12,1,DurationOfLoan-ROWS($C$3:C60)+1,Amortization[[#This Row],[opening
balance]]),IFERROR(-IPMT(InterestRate/12,1,Amortization[[#This Row],['#
remaining]],D61),0)),0)</f>
        <v>1089.5713062797017</v>
      </c>
      <c r="F60" s="16">
        <f ca="1">IFERROR(IF(AND(ValuesEntered,Amortization[[#This Row],[payment
date]]&lt;&gt;""),-PPMT(InterestRate/12,1,DurationOfLoan-ROWS($C$3:C60)+1,Amortization[[#This Row],[opening
balance]]),""),0)</f>
        <v>627.03364524513461</v>
      </c>
      <c r="G60" s="16">
        <f ca="1">IF(Amortization[[#This Row],[payment
date]]="",0,PropertyTaxAmount)</f>
        <v>375</v>
      </c>
      <c r="H60" s="16">
        <f ca="1">IF(Amortization[[#This Row],[payment
date]]="",0,Amortization[[#This Row],[interest]]+Amortization[[#This Row],[principal]]+Amortization[[#This Row],[property
tax]])</f>
        <v>2091.6049515248365</v>
      </c>
      <c r="I60" s="16">
        <f ca="1">IF(Amortization[[#This Row],[payment
date]]="",0,Amortization[[#This Row],[opening
balance]]-Amortization[[#This Row],[principal]])</f>
        <v>326871.39188391052</v>
      </c>
      <c r="J60" s="39">
        <f ca="1">IF(Amortization[[#This Row],[closing
balance]]&gt;0,LastRow-ROW(),0)</f>
        <v>302</v>
      </c>
    </row>
    <row r="61" spans="2:10" ht="15" customHeight="1">
      <c r="B61" s="39">
        <f>ROWS($B$3:B61)</f>
        <v>59</v>
      </c>
      <c r="C61" s="40">
        <f ca="1">IF(ValuesEntered,IF(Amortization[[#This Row],['#]]&lt;=DurationOfLoan,IF(ROW()-ROW(Amortization[[#Headers],[payment
date]])=1,LoanStart,IF(I60&gt;0,EDATE(C60,1),"")),""),"")</f>
        <v>46556</v>
      </c>
      <c r="D61" s="16">
        <f ca="1">IF(ROW()-ROW(Amortization[[#Headers],[opening
balance]])=1,LoanAmount,IF(Amortization[[#This Row],[payment
date]]="",0,INDEX(Amortization[], ROW()-4,8)))</f>
        <v>326871.39188391052</v>
      </c>
      <c r="E61" s="16">
        <f ca="1">IF(ValuesEntered,IF(ROW()-ROW(Amortization[[#Headers],[interest]])=1,-IPMT(InterestRate/12,1,DurationOfLoan-ROWS($C$3:C61)+1,Amortization[[#This Row],[opening
balance]]),IFERROR(-IPMT(InterestRate/12,1,Amortization[[#This Row],['#
remaining]],D62),0)),0)</f>
        <v>1087.4742270883819</v>
      </c>
      <c r="F61" s="16">
        <f ca="1">IFERROR(IF(AND(ValuesEntered,Amortization[[#This Row],[payment
date]]&lt;&gt;""),-PPMT(InterestRate/12,1,DurationOfLoan-ROWS($C$3:C61)+1,Amortization[[#This Row],[opening
balance]]),""),0)</f>
        <v>629.12375739595154</v>
      </c>
      <c r="G61" s="16">
        <f ca="1">IF(Amortization[[#This Row],[payment
date]]="",0,PropertyTaxAmount)</f>
        <v>375</v>
      </c>
      <c r="H61" s="16">
        <f ca="1">IF(Amortization[[#This Row],[payment
date]]="",0,Amortization[[#This Row],[interest]]+Amortization[[#This Row],[principal]]+Amortization[[#This Row],[property
tax]])</f>
        <v>2091.5979844843332</v>
      </c>
      <c r="I61" s="16">
        <f ca="1">IF(Amortization[[#This Row],[payment
date]]="",0,Amortization[[#This Row],[opening
balance]]-Amortization[[#This Row],[principal]])</f>
        <v>326242.26812651457</v>
      </c>
      <c r="J61" s="39">
        <f ca="1">IF(Amortization[[#This Row],[closing
balance]]&gt;0,LastRow-ROW(),0)</f>
        <v>301</v>
      </c>
    </row>
    <row r="62" spans="2:10" ht="15" customHeight="1">
      <c r="B62" s="39">
        <f>ROWS($B$3:B62)</f>
        <v>60</v>
      </c>
      <c r="C62" s="40">
        <f ca="1">IF(ValuesEntered,IF(Amortization[[#This Row],['#]]&lt;=DurationOfLoan,IF(ROW()-ROW(Amortization[[#Headers],[payment
date]])=1,LoanStart,IF(I61&gt;0,EDATE(C61,1),"")),""),"")</f>
        <v>46586</v>
      </c>
      <c r="D62" s="16">
        <f ca="1">IF(ROW()-ROW(Amortization[[#Headers],[opening
balance]])=1,LoanAmount,IF(Amortization[[#This Row],[payment
date]]="",0,INDEX(Amortization[], ROW()-4,8)))</f>
        <v>326242.26812651457</v>
      </c>
      <c r="E62" s="16">
        <f ca="1">IF(ValuesEntered,IF(ROW()-ROW(Amortization[[#Headers],[interest]])=1,-IPMT(InterestRate/12,1,DurationOfLoan-ROWS($C$3:C62)+1,Amortization[[#This Row],[opening
balance]]),IFERROR(-IPMT(InterestRate/12,1,Amortization[[#This Row],['#
remaining]],D63),0)),0)</f>
        <v>1085.3701576330911</v>
      </c>
      <c r="F62" s="16">
        <f ca="1">IFERROR(IF(AND(ValuesEntered,Amortization[[#This Row],[payment
date]]&lt;&gt;""),-PPMT(InterestRate/12,1,DurationOfLoan-ROWS($C$3:C62)+1,Amortization[[#This Row],[opening
balance]]),""),0)</f>
        <v>631.22083658727138</v>
      </c>
      <c r="G62" s="16">
        <f ca="1">IF(Amortization[[#This Row],[payment
date]]="",0,PropertyTaxAmount)</f>
        <v>375</v>
      </c>
      <c r="H62" s="16">
        <f ca="1">IF(Amortization[[#This Row],[payment
date]]="",0,Amortization[[#This Row],[interest]]+Amortization[[#This Row],[principal]]+Amortization[[#This Row],[property
tax]])</f>
        <v>2091.5909942203625</v>
      </c>
      <c r="I62" s="16">
        <f ca="1">IF(Amortization[[#This Row],[payment
date]]="",0,Amortization[[#This Row],[opening
balance]]-Amortization[[#This Row],[principal]])</f>
        <v>325611.04728992732</v>
      </c>
      <c r="J62" s="39">
        <f ca="1">IF(Amortization[[#This Row],[closing
balance]]&gt;0,LastRow-ROW(),0)</f>
        <v>300</v>
      </c>
    </row>
    <row r="63" spans="2:10" ht="15" customHeight="1">
      <c r="B63" s="39">
        <f>ROWS($B$3:B63)</f>
        <v>61</v>
      </c>
      <c r="C63" s="40">
        <f ca="1">IF(ValuesEntered,IF(Amortization[[#This Row],['#]]&lt;=DurationOfLoan,IF(ROW()-ROW(Amortization[[#Headers],[payment
date]])=1,LoanStart,IF(I62&gt;0,EDATE(C62,1),"")),""),"")</f>
        <v>46617</v>
      </c>
      <c r="D63" s="16">
        <f ca="1">IF(ROW()-ROW(Amortization[[#Headers],[opening
balance]])=1,LoanAmount,IF(Amortization[[#This Row],[payment
date]]="",0,INDEX(Amortization[], ROW()-4,8)))</f>
        <v>325611.04728992732</v>
      </c>
      <c r="E63" s="16">
        <f ca="1">IF(ValuesEntered,IF(ROW()-ROW(Amortization[[#Headers],[interest]])=1,-IPMT(InterestRate/12,1,DurationOfLoan-ROWS($C$3:C63)+1,Amortization[[#This Row],[opening
balance]]),IFERROR(-IPMT(InterestRate/12,1,Amortization[[#This Row],['#
remaining]],D64),0)),0)</f>
        <v>1083.2590746129492</v>
      </c>
      <c r="F63" s="16">
        <f ca="1">IFERROR(IF(AND(ValuesEntered,Amortization[[#This Row],[payment
date]]&lt;&gt;""),-PPMT(InterestRate/12,1,DurationOfLoan-ROWS($C$3:C63)+1,Amortization[[#This Row],[opening
balance]]),""),0)</f>
        <v>633.32490604256259</v>
      </c>
      <c r="G63" s="16">
        <f ca="1">IF(Amortization[[#This Row],[payment
date]]="",0,PropertyTaxAmount)</f>
        <v>375</v>
      </c>
      <c r="H63" s="16">
        <f ca="1">IF(Amortization[[#This Row],[payment
date]]="",0,Amortization[[#This Row],[interest]]+Amortization[[#This Row],[principal]]+Amortization[[#This Row],[property
tax]])</f>
        <v>2091.5839806555118</v>
      </c>
      <c r="I63" s="16">
        <f ca="1">IF(Amortization[[#This Row],[payment
date]]="",0,Amortization[[#This Row],[opening
balance]]-Amortization[[#This Row],[principal]])</f>
        <v>324977.72238388477</v>
      </c>
      <c r="J63" s="39">
        <f ca="1">IF(Amortization[[#This Row],[closing
balance]]&gt;0,LastRow-ROW(),0)</f>
        <v>299</v>
      </c>
    </row>
    <row r="64" spans="2:10" ht="15" customHeight="1">
      <c r="B64" s="39">
        <f>ROWS($B$3:B64)</f>
        <v>62</v>
      </c>
      <c r="C64" s="40">
        <f ca="1">IF(ValuesEntered,IF(Amortization[[#This Row],['#]]&lt;=DurationOfLoan,IF(ROW()-ROW(Amortization[[#Headers],[payment
date]])=1,LoanStart,IF(I63&gt;0,EDATE(C63,1),"")),""),"")</f>
        <v>46648</v>
      </c>
      <c r="D64" s="16">
        <f ca="1">IF(ROW()-ROW(Amortization[[#Headers],[opening
balance]])=1,LoanAmount,IF(Amortization[[#This Row],[payment
date]]="",0,INDEX(Amortization[], ROW()-4,8)))</f>
        <v>324977.72238388477</v>
      </c>
      <c r="E64" s="16">
        <f ca="1">IF(ValuesEntered,IF(ROW()-ROW(Amortization[[#Headers],[interest]])=1,-IPMT(InterestRate/12,1,DurationOfLoan-ROWS($C$3:C64)+1,Amortization[[#This Row],[opening
balance]]),IFERROR(-IPMT(InterestRate/12,1,Amortization[[#This Row],['#
remaining]],D65),0)),0)</f>
        <v>1081.1409546494069</v>
      </c>
      <c r="F64" s="16">
        <f ca="1">IFERROR(IF(AND(ValuesEntered,Amortization[[#This Row],[payment
date]]&lt;&gt;""),-PPMT(InterestRate/12,1,DurationOfLoan-ROWS($C$3:C64)+1,Amortization[[#This Row],[opening
balance]]),""),0)</f>
        <v>635.43598906270415</v>
      </c>
      <c r="G64" s="16">
        <f ca="1">IF(Amortization[[#This Row],[payment
date]]="",0,PropertyTaxAmount)</f>
        <v>375</v>
      </c>
      <c r="H64" s="16">
        <f ca="1">IF(Amortization[[#This Row],[payment
date]]="",0,Amortization[[#This Row],[interest]]+Amortization[[#This Row],[principal]]+Amortization[[#This Row],[property
tax]])</f>
        <v>2091.5769437121112</v>
      </c>
      <c r="I64" s="16">
        <f ca="1">IF(Amortization[[#This Row],[payment
date]]="",0,Amortization[[#This Row],[opening
balance]]-Amortization[[#This Row],[principal]])</f>
        <v>324342.28639482206</v>
      </c>
      <c r="J64" s="39">
        <f ca="1">IF(Amortization[[#This Row],[closing
balance]]&gt;0,LastRow-ROW(),0)</f>
        <v>298</v>
      </c>
    </row>
    <row r="65" spans="2:10" ht="15" customHeight="1">
      <c r="B65" s="39">
        <f>ROWS($B$3:B65)</f>
        <v>63</v>
      </c>
      <c r="C65" s="40">
        <f ca="1">IF(ValuesEntered,IF(Amortization[[#This Row],['#]]&lt;=DurationOfLoan,IF(ROW()-ROW(Amortization[[#Headers],[payment
date]])=1,LoanStart,IF(I64&gt;0,EDATE(C64,1),"")),""),"")</f>
        <v>46678</v>
      </c>
      <c r="D65" s="16">
        <f ca="1">IF(ROW()-ROW(Amortization[[#Headers],[opening
balance]])=1,LoanAmount,IF(Amortization[[#This Row],[payment
date]]="",0,INDEX(Amortization[], ROW()-4,8)))</f>
        <v>324342.28639482206</v>
      </c>
      <c r="E65" s="16">
        <f ca="1">IF(ValuesEntered,IF(ROW()-ROW(Amortization[[#Headers],[interest]])=1,-IPMT(InterestRate/12,1,DurationOfLoan-ROWS($C$3:C65)+1,Amortization[[#This Row],[opening
balance]]),IFERROR(-IPMT(InterestRate/12,1,Amortization[[#This Row],['#
remaining]],D66),0)),0)</f>
        <v>1079.015774285986</v>
      </c>
      <c r="F65" s="16">
        <f ca="1">IFERROR(IF(AND(ValuesEntered,Amortization[[#This Row],[payment
date]]&lt;&gt;""),-PPMT(InterestRate/12,1,DurationOfLoan-ROWS($C$3:C65)+1,Amortization[[#This Row],[opening
balance]]),""),0)</f>
        <v>637.55410902624658</v>
      </c>
      <c r="G65" s="16">
        <f ca="1">IF(Amortization[[#This Row],[payment
date]]="",0,PropertyTaxAmount)</f>
        <v>375</v>
      </c>
      <c r="H65" s="16">
        <f ca="1">IF(Amortization[[#This Row],[payment
date]]="",0,Amortization[[#This Row],[interest]]+Amortization[[#This Row],[principal]]+Amortization[[#This Row],[property
tax]])</f>
        <v>2091.5698833122324</v>
      </c>
      <c r="I65" s="16">
        <f ca="1">IF(Amortization[[#This Row],[payment
date]]="",0,Amortization[[#This Row],[opening
balance]]-Amortization[[#This Row],[principal]])</f>
        <v>323704.73228579579</v>
      </c>
      <c r="J65" s="39">
        <f ca="1">IF(Amortization[[#This Row],[closing
balance]]&gt;0,LastRow-ROW(),0)</f>
        <v>297</v>
      </c>
    </row>
    <row r="66" spans="2:10" ht="15" customHeight="1">
      <c r="B66" s="39">
        <f>ROWS($B$3:B66)</f>
        <v>64</v>
      </c>
      <c r="C66" s="40">
        <f ca="1">IF(ValuesEntered,IF(Amortization[[#This Row],['#]]&lt;=DurationOfLoan,IF(ROW()-ROW(Amortization[[#Headers],[payment
date]])=1,LoanStart,IF(I65&gt;0,EDATE(C65,1),"")),""),"")</f>
        <v>46709</v>
      </c>
      <c r="D66" s="16">
        <f ca="1">IF(ROW()-ROW(Amortization[[#Headers],[opening
balance]])=1,LoanAmount,IF(Amortization[[#This Row],[payment
date]]="",0,INDEX(Amortization[], ROW()-4,8)))</f>
        <v>323704.73228579579</v>
      </c>
      <c r="E66" s="16">
        <f ca="1">IF(ValuesEntered,IF(ROW()-ROW(Amortization[[#Headers],[interest]])=1,-IPMT(InterestRate/12,1,DurationOfLoan-ROWS($C$3:C66)+1,Amortization[[#This Row],[opening
balance]]),IFERROR(-IPMT(InterestRate/12,1,Amortization[[#This Row],['#
remaining]],D67),0)),0)</f>
        <v>1076.8835099880205</v>
      </c>
      <c r="F66" s="16">
        <f ca="1">IFERROR(IF(AND(ValuesEntered,Amortization[[#This Row],[payment
date]]&lt;&gt;""),-PPMT(InterestRate/12,1,DurationOfLoan-ROWS($C$3:C66)+1,Amortization[[#This Row],[opening
balance]]),""),0)</f>
        <v>639.67928938966747</v>
      </c>
      <c r="G66" s="16">
        <f ca="1">IF(Amortization[[#This Row],[payment
date]]="",0,PropertyTaxAmount)</f>
        <v>375</v>
      </c>
      <c r="H66" s="16">
        <f ca="1">IF(Amortization[[#This Row],[payment
date]]="",0,Amortization[[#This Row],[interest]]+Amortization[[#This Row],[principal]]+Amortization[[#This Row],[property
tax]])</f>
        <v>2091.562799377688</v>
      </c>
      <c r="I66" s="16">
        <f ca="1">IF(Amortization[[#This Row],[payment
date]]="",0,Amortization[[#This Row],[opening
balance]]-Amortization[[#This Row],[principal]])</f>
        <v>323065.0529964061</v>
      </c>
      <c r="J66" s="39">
        <f ca="1">IF(Amortization[[#This Row],[closing
balance]]&gt;0,LastRow-ROW(),0)</f>
        <v>296</v>
      </c>
    </row>
    <row r="67" spans="2:10" ht="15" customHeight="1">
      <c r="B67" s="39">
        <f>ROWS($B$3:B67)</f>
        <v>65</v>
      </c>
      <c r="C67" s="40">
        <f ca="1">IF(ValuesEntered,IF(Amortization[[#This Row],['#]]&lt;=DurationOfLoan,IF(ROW()-ROW(Amortization[[#Headers],[payment
date]])=1,LoanStart,IF(I66&gt;0,EDATE(C66,1),"")),""),"")</f>
        <v>46739</v>
      </c>
      <c r="D67" s="16">
        <f ca="1">IF(ROW()-ROW(Amortization[[#Headers],[opening
balance]])=1,LoanAmount,IF(Amortization[[#This Row],[payment
date]]="",0,INDEX(Amortization[], ROW()-4,8)))</f>
        <v>323065.0529964061</v>
      </c>
      <c r="E67" s="16">
        <f ca="1">IF(ValuesEntered,IF(ROW()-ROW(Amortization[[#Headers],[interest]])=1,-IPMT(InterestRate/12,1,DurationOfLoan-ROWS($C$3:C67)+1,Amortization[[#This Row],[opening
balance]]),IFERROR(-IPMT(InterestRate/12,1,Amortization[[#This Row],['#
remaining]],D68),0)),0)</f>
        <v>1074.7441381423951</v>
      </c>
      <c r="F67" s="16">
        <f ca="1">IFERROR(IF(AND(ValuesEntered,Amortization[[#This Row],[payment
date]]&lt;&gt;""),-PPMT(InterestRate/12,1,DurationOfLoan-ROWS($C$3:C67)+1,Amortization[[#This Row],[opening
balance]]),""),0)</f>
        <v>641.8115536876328</v>
      </c>
      <c r="G67" s="16">
        <f ca="1">IF(Amortization[[#This Row],[payment
date]]="",0,PropertyTaxAmount)</f>
        <v>375</v>
      </c>
      <c r="H67" s="16">
        <f ca="1">IF(Amortization[[#This Row],[payment
date]]="",0,Amortization[[#This Row],[interest]]+Amortization[[#This Row],[principal]]+Amortization[[#This Row],[property
tax]])</f>
        <v>2091.5556918300281</v>
      </c>
      <c r="I67" s="16">
        <f ca="1">IF(Amortization[[#This Row],[payment
date]]="",0,Amortization[[#This Row],[opening
balance]]-Amortization[[#This Row],[principal]])</f>
        <v>322423.24144271848</v>
      </c>
      <c r="J67" s="39">
        <f ca="1">IF(Amortization[[#This Row],[closing
balance]]&gt;0,LastRow-ROW(),0)</f>
        <v>295</v>
      </c>
    </row>
    <row r="68" spans="2:10" ht="15" customHeight="1">
      <c r="B68" s="39">
        <f>ROWS($B$3:B68)</f>
        <v>66</v>
      </c>
      <c r="C68" s="40">
        <f ca="1">IF(ValuesEntered,IF(Amortization[[#This Row],['#]]&lt;=DurationOfLoan,IF(ROW()-ROW(Amortization[[#Headers],[payment
date]])=1,LoanStart,IF(I67&gt;0,EDATE(C67,1),"")),""),"")</f>
        <v>46770</v>
      </c>
      <c r="D68" s="16">
        <f ca="1">IF(ROW()-ROW(Amortization[[#Headers],[opening
balance]])=1,LoanAmount,IF(Amortization[[#This Row],[payment
date]]="",0,INDEX(Amortization[], ROW()-4,8)))</f>
        <v>322423.24144271848</v>
      </c>
      <c r="E68" s="16">
        <f ca="1">IF(ValuesEntered,IF(ROW()-ROW(Amortization[[#Headers],[interest]])=1,-IPMT(InterestRate/12,1,DurationOfLoan-ROWS($C$3:C68)+1,Amortization[[#This Row],[opening
balance]]),IFERROR(-IPMT(InterestRate/12,1,Amortization[[#This Row],['#
remaining]],D69),0)),0)</f>
        <v>1072.5976350572842</v>
      </c>
      <c r="F68" s="16">
        <f ca="1">IFERROR(IF(AND(ValuesEntered,Amortization[[#This Row],[payment
date]]&lt;&gt;""),-PPMT(InterestRate/12,1,DurationOfLoan-ROWS($C$3:C68)+1,Amortization[[#This Row],[opening
balance]]),""),0)</f>
        <v>643.95092553325844</v>
      </c>
      <c r="G68" s="16">
        <f ca="1">IF(Amortization[[#This Row],[payment
date]]="",0,PropertyTaxAmount)</f>
        <v>375</v>
      </c>
      <c r="H68" s="16">
        <f ca="1">IF(Amortization[[#This Row],[payment
date]]="",0,Amortization[[#This Row],[interest]]+Amortization[[#This Row],[principal]]+Amortization[[#This Row],[property
tax]])</f>
        <v>2091.5485605905424</v>
      </c>
      <c r="I68" s="16">
        <f ca="1">IF(Amortization[[#This Row],[payment
date]]="",0,Amortization[[#This Row],[opening
balance]]-Amortization[[#This Row],[principal]])</f>
        <v>321779.29051718523</v>
      </c>
      <c r="J68" s="39">
        <f ca="1">IF(Amortization[[#This Row],[closing
balance]]&gt;0,LastRow-ROW(),0)</f>
        <v>294</v>
      </c>
    </row>
    <row r="69" spans="2:10" ht="15" customHeight="1">
      <c r="B69" s="39">
        <f>ROWS($B$3:B69)</f>
        <v>67</v>
      </c>
      <c r="C69" s="40">
        <f ca="1">IF(ValuesEntered,IF(Amortization[[#This Row],['#]]&lt;=DurationOfLoan,IF(ROW()-ROW(Amortization[[#Headers],[payment
date]])=1,LoanStart,IF(I68&gt;0,EDATE(C68,1),"")),""),"")</f>
        <v>46801</v>
      </c>
      <c r="D69" s="16">
        <f ca="1">IF(ROW()-ROW(Amortization[[#Headers],[opening
balance]])=1,LoanAmount,IF(Amortization[[#This Row],[payment
date]]="",0,INDEX(Amortization[], ROW()-4,8)))</f>
        <v>321779.29051718523</v>
      </c>
      <c r="E69" s="16">
        <f ca="1">IF(ValuesEntered,IF(ROW()-ROW(Amortization[[#Headers],[interest]])=1,-IPMT(InterestRate/12,1,DurationOfLoan-ROWS($C$3:C69)+1,Amortization[[#This Row],[opening
balance]]),IFERROR(-IPMT(InterestRate/12,1,Amortization[[#This Row],['#
remaining]],D70),0)),0)</f>
        <v>1070.4439769618896</v>
      </c>
      <c r="F69" s="16">
        <f ca="1">IFERROR(IF(AND(ValuesEntered,Amortization[[#This Row],[payment
date]]&lt;&gt;""),-PPMT(InterestRate/12,1,DurationOfLoan-ROWS($C$3:C69)+1,Amortization[[#This Row],[opening
balance]]),""),0)</f>
        <v>646.09742861836935</v>
      </c>
      <c r="G69" s="16">
        <f ca="1">IF(Amortization[[#This Row],[payment
date]]="",0,PropertyTaxAmount)</f>
        <v>375</v>
      </c>
      <c r="H69" s="16">
        <f ca="1">IF(Amortization[[#This Row],[payment
date]]="",0,Amortization[[#This Row],[interest]]+Amortization[[#This Row],[principal]]+Amortization[[#This Row],[property
tax]])</f>
        <v>2091.5414055802589</v>
      </c>
      <c r="I69" s="16">
        <f ca="1">IF(Amortization[[#This Row],[payment
date]]="",0,Amortization[[#This Row],[opening
balance]]-Amortization[[#This Row],[principal]])</f>
        <v>321133.19308856688</v>
      </c>
      <c r="J69" s="39">
        <f ca="1">IF(Amortization[[#This Row],[closing
balance]]&gt;0,LastRow-ROW(),0)</f>
        <v>293</v>
      </c>
    </row>
    <row r="70" spans="2:10" ht="15" customHeight="1">
      <c r="B70" s="39">
        <f>ROWS($B$3:B70)</f>
        <v>68</v>
      </c>
      <c r="C70" s="40">
        <f ca="1">IF(ValuesEntered,IF(Amortization[[#This Row],['#]]&lt;=DurationOfLoan,IF(ROW()-ROW(Amortization[[#Headers],[payment
date]])=1,LoanStart,IF(I69&gt;0,EDATE(C69,1),"")),""),"")</f>
        <v>46830</v>
      </c>
      <c r="D70" s="16">
        <f ca="1">IF(ROW()-ROW(Amortization[[#Headers],[opening
balance]])=1,LoanAmount,IF(Amortization[[#This Row],[payment
date]]="",0,INDEX(Amortization[], ROW()-4,8)))</f>
        <v>321133.19308856688</v>
      </c>
      <c r="E70" s="16">
        <f ca="1">IF(ValuesEntered,IF(ROW()-ROW(Amortization[[#Headers],[interest]])=1,-IPMT(InterestRate/12,1,DurationOfLoan-ROWS($C$3:C70)+1,Amortization[[#This Row],[opening
balance]]),IFERROR(-IPMT(InterestRate/12,1,Amortization[[#This Row],['#
remaining]],D71),0)),0)</f>
        <v>1068.2831400061773</v>
      </c>
      <c r="F70" s="16">
        <f ca="1">IFERROR(IF(AND(ValuesEntered,Amortization[[#This Row],[payment
date]]&lt;&gt;""),-PPMT(InterestRate/12,1,DurationOfLoan-ROWS($C$3:C70)+1,Amortization[[#This Row],[opening
balance]]),""),0)</f>
        <v>648.25108671376393</v>
      </c>
      <c r="G70" s="16">
        <f ca="1">IF(Amortization[[#This Row],[payment
date]]="",0,PropertyTaxAmount)</f>
        <v>375</v>
      </c>
      <c r="H70" s="16">
        <f ca="1">IF(Amortization[[#This Row],[payment
date]]="",0,Amortization[[#This Row],[interest]]+Amortization[[#This Row],[principal]]+Amortization[[#This Row],[property
tax]])</f>
        <v>2091.5342267199412</v>
      </c>
      <c r="I70" s="16">
        <f ca="1">IF(Amortization[[#This Row],[payment
date]]="",0,Amortization[[#This Row],[opening
balance]]-Amortization[[#This Row],[principal]])</f>
        <v>320484.94200185314</v>
      </c>
      <c r="J70" s="39">
        <f ca="1">IF(Amortization[[#This Row],[closing
balance]]&gt;0,LastRow-ROW(),0)</f>
        <v>292</v>
      </c>
    </row>
    <row r="71" spans="2:10" ht="15" customHeight="1">
      <c r="B71" s="39">
        <f>ROWS($B$3:B71)</f>
        <v>69</v>
      </c>
      <c r="C71" s="40">
        <f ca="1">IF(ValuesEntered,IF(Amortization[[#This Row],['#]]&lt;=DurationOfLoan,IF(ROW()-ROW(Amortization[[#Headers],[payment
date]])=1,LoanStart,IF(I70&gt;0,EDATE(C70,1),"")),""),"")</f>
        <v>46861</v>
      </c>
      <c r="D71" s="16">
        <f ca="1">IF(ROW()-ROW(Amortization[[#Headers],[opening
balance]])=1,LoanAmount,IF(Amortization[[#This Row],[payment
date]]="",0,INDEX(Amortization[], ROW()-4,8)))</f>
        <v>320484.94200185314</v>
      </c>
      <c r="E71" s="16">
        <f ca="1">IF(ValuesEntered,IF(ROW()-ROW(Amortization[[#Headers],[interest]])=1,-IPMT(InterestRate/12,1,DurationOfLoan-ROWS($C$3:C71)+1,Amortization[[#This Row],[opening
balance]]),IFERROR(-IPMT(InterestRate/12,1,Amortization[[#This Row],['#
remaining]],D72),0)),0)</f>
        <v>1066.1151002606123</v>
      </c>
      <c r="F71" s="16">
        <f ca="1">IFERROR(IF(AND(ValuesEntered,Amortization[[#This Row],[payment
date]]&lt;&gt;""),-PPMT(InterestRate/12,1,DurationOfLoan-ROWS($C$3:C71)+1,Amortization[[#This Row],[opening
balance]]),""),0)</f>
        <v>650.41192366947644</v>
      </c>
      <c r="G71" s="16">
        <f ca="1">IF(Amortization[[#This Row],[payment
date]]="",0,PropertyTaxAmount)</f>
        <v>375</v>
      </c>
      <c r="H71" s="16">
        <f ca="1">IF(Amortization[[#This Row],[payment
date]]="",0,Amortization[[#This Row],[interest]]+Amortization[[#This Row],[principal]]+Amortization[[#This Row],[property
tax]])</f>
        <v>2091.5270239300889</v>
      </c>
      <c r="I71" s="16">
        <f ca="1">IF(Amortization[[#This Row],[payment
date]]="",0,Amortization[[#This Row],[opening
balance]]-Amortization[[#This Row],[principal]])</f>
        <v>319834.53007818368</v>
      </c>
      <c r="J71" s="39">
        <f ca="1">IF(Amortization[[#This Row],[closing
balance]]&gt;0,LastRow-ROW(),0)</f>
        <v>291</v>
      </c>
    </row>
    <row r="72" spans="2:10" ht="15" customHeight="1">
      <c r="B72" s="39">
        <f>ROWS($B$3:B72)</f>
        <v>70</v>
      </c>
      <c r="C72" s="40">
        <f ca="1">IF(ValuesEntered,IF(Amortization[[#This Row],['#]]&lt;=DurationOfLoan,IF(ROW()-ROW(Amortization[[#Headers],[payment
date]])=1,LoanStart,IF(I71&gt;0,EDATE(C71,1),"")),""),"")</f>
        <v>46891</v>
      </c>
      <c r="D72" s="16">
        <f ca="1">IF(ROW()-ROW(Amortization[[#Headers],[opening
balance]])=1,LoanAmount,IF(Amortization[[#This Row],[payment
date]]="",0,INDEX(Amortization[], ROW()-4,8)))</f>
        <v>319834.53007818368</v>
      </c>
      <c r="E72" s="16">
        <f ca="1">IF(ValuesEntered,IF(ROW()-ROW(Amortization[[#Headers],[interest]])=1,-IPMT(InterestRate/12,1,DurationOfLoan-ROWS($C$3:C72)+1,Amortization[[#This Row],[opening
balance]]),IFERROR(-IPMT(InterestRate/12,1,Amortization[[#This Row],['#
remaining]],D73),0)),0)</f>
        <v>1063.9398337158955</v>
      </c>
      <c r="F72" s="16">
        <f ca="1">IFERROR(IF(AND(ValuesEntered,Amortization[[#This Row],[payment
date]]&lt;&gt;""),-PPMT(InterestRate/12,1,DurationOfLoan-ROWS($C$3:C72)+1,Amortization[[#This Row],[opening
balance]]),""),0)</f>
        <v>652.57996341504145</v>
      </c>
      <c r="G72" s="16">
        <f ca="1">IF(Amortization[[#This Row],[payment
date]]="",0,PropertyTaxAmount)</f>
        <v>375</v>
      </c>
      <c r="H72" s="16">
        <f ca="1">IF(Amortization[[#This Row],[payment
date]]="",0,Amortization[[#This Row],[interest]]+Amortization[[#This Row],[principal]]+Amortization[[#This Row],[property
tax]])</f>
        <v>2091.5197971309371</v>
      </c>
      <c r="I72" s="16">
        <f ca="1">IF(Amortization[[#This Row],[payment
date]]="",0,Amortization[[#This Row],[opening
balance]]-Amortization[[#This Row],[principal]])</f>
        <v>319181.95011476864</v>
      </c>
      <c r="J72" s="39">
        <f ca="1">IF(Amortization[[#This Row],[closing
balance]]&gt;0,LastRow-ROW(),0)</f>
        <v>290</v>
      </c>
    </row>
    <row r="73" spans="2:10" ht="15" customHeight="1">
      <c r="B73" s="39">
        <f>ROWS($B$3:B73)</f>
        <v>71</v>
      </c>
      <c r="C73" s="40">
        <f ca="1">IF(ValuesEntered,IF(Amortization[[#This Row],['#]]&lt;=DurationOfLoan,IF(ROW()-ROW(Amortization[[#Headers],[payment
date]])=1,LoanStart,IF(I72&gt;0,EDATE(C72,1),"")),""),"")</f>
        <v>46922</v>
      </c>
      <c r="D73" s="16">
        <f ca="1">IF(ROW()-ROW(Amortization[[#Headers],[opening
balance]])=1,LoanAmount,IF(Amortization[[#This Row],[payment
date]]="",0,INDEX(Amortization[], ROW()-4,8)))</f>
        <v>319181.95011476864</v>
      </c>
      <c r="E73" s="16">
        <f ca="1">IF(ValuesEntered,IF(ROW()-ROW(Amortization[[#Headers],[interest]])=1,-IPMT(InterestRate/12,1,DurationOfLoan-ROWS($C$3:C73)+1,Amortization[[#This Row],[opening
balance]]),IFERROR(-IPMT(InterestRate/12,1,Amortization[[#This Row],['#
remaining]],D74),0)),0)</f>
        <v>1061.7573162826964</v>
      </c>
      <c r="F73" s="16">
        <f ca="1">IFERROR(IF(AND(ValuesEntered,Amortization[[#This Row],[payment
date]]&lt;&gt;""),-PPMT(InterestRate/12,1,DurationOfLoan-ROWS($C$3:C73)+1,Amortization[[#This Row],[opening
balance]]),""),0)</f>
        <v>654.75522995975825</v>
      </c>
      <c r="G73" s="16">
        <f ca="1">IF(Amortization[[#This Row],[payment
date]]="",0,PropertyTaxAmount)</f>
        <v>375</v>
      </c>
      <c r="H73" s="16">
        <f ca="1">IF(Amortization[[#This Row],[payment
date]]="",0,Amortization[[#This Row],[interest]]+Amortization[[#This Row],[principal]]+Amortization[[#This Row],[property
tax]])</f>
        <v>2091.5125462424548</v>
      </c>
      <c r="I73" s="16">
        <f ca="1">IF(Amortization[[#This Row],[payment
date]]="",0,Amortization[[#This Row],[opening
balance]]-Amortization[[#This Row],[principal]])</f>
        <v>318527.19488480891</v>
      </c>
      <c r="J73" s="39">
        <f ca="1">IF(Amortization[[#This Row],[closing
balance]]&gt;0,LastRow-ROW(),0)</f>
        <v>289</v>
      </c>
    </row>
    <row r="74" spans="2:10" ht="15" customHeight="1">
      <c r="B74" s="39">
        <f>ROWS($B$3:B74)</f>
        <v>72</v>
      </c>
      <c r="C74" s="40">
        <f ca="1">IF(ValuesEntered,IF(Amortization[[#This Row],['#]]&lt;=DurationOfLoan,IF(ROW()-ROW(Amortization[[#Headers],[payment
date]])=1,LoanStart,IF(I73&gt;0,EDATE(C73,1),"")),""),"")</f>
        <v>46952</v>
      </c>
      <c r="D74" s="16">
        <f ca="1">IF(ROW()-ROW(Amortization[[#Headers],[opening
balance]])=1,LoanAmount,IF(Amortization[[#This Row],[payment
date]]="",0,INDEX(Amortization[], ROW()-4,8)))</f>
        <v>318527.19488480891</v>
      </c>
      <c r="E74" s="16">
        <f ca="1">IF(ValuesEntered,IF(ROW()-ROW(Amortization[[#Headers],[interest]])=1,-IPMT(InterestRate/12,1,DurationOfLoan-ROWS($C$3:C74)+1,Amortization[[#This Row],[opening
balance]]),IFERROR(-IPMT(InterestRate/12,1,Amortization[[#This Row],['#
remaining]],D75),0)),0)</f>
        <v>1059.5675237913865</v>
      </c>
      <c r="F74" s="16">
        <f ca="1">IFERROR(IF(AND(ValuesEntered,Amortization[[#This Row],[payment
date]]&lt;&gt;""),-PPMT(InterestRate/12,1,DurationOfLoan-ROWS($C$3:C74)+1,Amortization[[#This Row],[opening
balance]]),""),0)</f>
        <v>656.93774739295748</v>
      </c>
      <c r="G74" s="16">
        <f ca="1">IF(Amortization[[#This Row],[payment
date]]="",0,PropertyTaxAmount)</f>
        <v>375</v>
      </c>
      <c r="H74" s="16">
        <f ca="1">IF(Amortization[[#This Row],[payment
date]]="",0,Amortization[[#This Row],[interest]]+Amortization[[#This Row],[principal]]+Amortization[[#This Row],[property
tax]])</f>
        <v>2091.5052711843441</v>
      </c>
      <c r="I74" s="16">
        <f ca="1">IF(Amortization[[#This Row],[payment
date]]="",0,Amortization[[#This Row],[opening
balance]]-Amortization[[#This Row],[principal]])</f>
        <v>317870.25713741593</v>
      </c>
      <c r="J74" s="39">
        <f ca="1">IF(Amortization[[#This Row],[closing
balance]]&gt;0,LastRow-ROW(),0)</f>
        <v>288</v>
      </c>
    </row>
    <row r="75" spans="2:10" ht="15" customHeight="1">
      <c r="B75" s="39">
        <f>ROWS($B$3:B75)</f>
        <v>73</v>
      </c>
      <c r="C75" s="40">
        <f ca="1">IF(ValuesEntered,IF(Amortization[[#This Row],['#]]&lt;=DurationOfLoan,IF(ROW()-ROW(Amortization[[#Headers],[payment
date]])=1,LoanStart,IF(I74&gt;0,EDATE(C74,1),"")),""),"")</f>
        <v>46983</v>
      </c>
      <c r="D75" s="16">
        <f ca="1">IF(ROW()-ROW(Amortization[[#Headers],[opening
balance]])=1,LoanAmount,IF(Amortization[[#This Row],[payment
date]]="",0,INDEX(Amortization[], ROW()-4,8)))</f>
        <v>317870.25713741593</v>
      </c>
      <c r="E75" s="16">
        <f ca="1">IF(ValuesEntered,IF(ROW()-ROW(Amortization[[#Headers],[interest]])=1,-IPMT(InterestRate/12,1,DurationOfLoan-ROWS($C$3:C75)+1,Amortization[[#This Row],[opening
balance]]),IFERROR(-IPMT(InterestRate/12,1,Amortization[[#This Row],['#
remaining]],D76),0)),0)</f>
        <v>1057.3704319917724</v>
      </c>
      <c r="F75" s="16">
        <f ca="1">IFERROR(IF(AND(ValuesEntered,Amortization[[#This Row],[payment
date]]&lt;&gt;""),-PPMT(InterestRate/12,1,DurationOfLoan-ROWS($C$3:C75)+1,Amortization[[#This Row],[opening
balance]]),""),0)</f>
        <v>659.12753988426721</v>
      </c>
      <c r="G75" s="16">
        <f ca="1">IF(Amortization[[#This Row],[payment
date]]="",0,PropertyTaxAmount)</f>
        <v>375</v>
      </c>
      <c r="H75" s="16">
        <f ca="1">IF(Amortization[[#This Row],[payment
date]]="",0,Amortization[[#This Row],[interest]]+Amortization[[#This Row],[principal]]+Amortization[[#This Row],[property
tax]])</f>
        <v>2091.4979718760396</v>
      </c>
      <c r="I75" s="16">
        <f ca="1">IF(Amortization[[#This Row],[payment
date]]="",0,Amortization[[#This Row],[opening
balance]]-Amortization[[#This Row],[principal]])</f>
        <v>317211.12959753169</v>
      </c>
      <c r="J75" s="39">
        <f ca="1">IF(Amortization[[#This Row],[closing
balance]]&gt;0,LastRow-ROW(),0)</f>
        <v>287</v>
      </c>
    </row>
    <row r="76" spans="2:10" ht="15" customHeight="1">
      <c r="B76" s="39">
        <f>ROWS($B$3:B76)</f>
        <v>74</v>
      </c>
      <c r="C76" s="40">
        <f ca="1">IF(ValuesEntered,IF(Amortization[[#This Row],['#]]&lt;=DurationOfLoan,IF(ROW()-ROW(Amortization[[#Headers],[payment
date]])=1,LoanStart,IF(I75&gt;0,EDATE(C75,1),"")),""),"")</f>
        <v>47014</v>
      </c>
      <c r="D76" s="16">
        <f ca="1">IF(ROW()-ROW(Amortization[[#Headers],[opening
balance]])=1,LoanAmount,IF(Amortization[[#This Row],[payment
date]]="",0,INDEX(Amortization[], ROW()-4,8)))</f>
        <v>317211.12959753169</v>
      </c>
      <c r="E76" s="16">
        <f ca="1">IF(ValuesEntered,IF(ROW()-ROW(Amortization[[#Headers],[interest]])=1,-IPMT(InterestRate/12,1,DurationOfLoan-ROWS($C$3:C76)+1,Amortization[[#This Row],[opening
balance]]),IFERROR(-IPMT(InterestRate/12,1,Amortization[[#This Row],['#
remaining]],D77),0)),0)</f>
        <v>1055.166016552826</v>
      </c>
      <c r="F76" s="16">
        <f ca="1">IFERROR(IF(AND(ValuesEntered,Amortization[[#This Row],[payment
date]]&lt;&gt;""),-PPMT(InterestRate/12,1,DurationOfLoan-ROWS($C$3:C76)+1,Amortization[[#This Row],[opening
balance]]),""),0)</f>
        <v>661.32463168388165</v>
      </c>
      <c r="G76" s="16">
        <f ca="1">IF(Amortization[[#This Row],[payment
date]]="",0,PropertyTaxAmount)</f>
        <v>375</v>
      </c>
      <c r="H76" s="16">
        <f ca="1">IF(Amortization[[#This Row],[payment
date]]="",0,Amortization[[#This Row],[interest]]+Amortization[[#This Row],[principal]]+Amortization[[#This Row],[property
tax]])</f>
        <v>2091.4906482367078</v>
      </c>
      <c r="I76" s="16">
        <f ca="1">IF(Amortization[[#This Row],[payment
date]]="",0,Amortization[[#This Row],[opening
balance]]-Amortization[[#This Row],[principal]])</f>
        <v>316549.80496584781</v>
      </c>
      <c r="J76" s="39">
        <f ca="1">IF(Amortization[[#This Row],[closing
balance]]&gt;0,LastRow-ROW(),0)</f>
        <v>286</v>
      </c>
    </row>
    <row r="77" spans="2:10" ht="15" customHeight="1">
      <c r="B77" s="39">
        <f>ROWS($B$3:B77)</f>
        <v>75</v>
      </c>
      <c r="C77" s="40">
        <f ca="1">IF(ValuesEntered,IF(Amortization[[#This Row],['#]]&lt;=DurationOfLoan,IF(ROW()-ROW(Amortization[[#Headers],[payment
date]])=1,LoanStart,IF(I76&gt;0,EDATE(C76,1),"")),""),"")</f>
        <v>47044</v>
      </c>
      <c r="D77" s="16">
        <f ca="1">IF(ROW()-ROW(Amortization[[#Headers],[opening
balance]])=1,LoanAmount,IF(Amortization[[#This Row],[payment
date]]="",0,INDEX(Amortization[], ROW()-4,8)))</f>
        <v>316549.80496584781</v>
      </c>
      <c r="E77" s="16">
        <f ca="1">IF(ValuesEntered,IF(ROW()-ROW(Amortization[[#Headers],[interest]])=1,-IPMT(InterestRate/12,1,DurationOfLoan-ROWS($C$3:C77)+1,Amortization[[#This Row],[opening
balance]]),IFERROR(-IPMT(InterestRate/12,1,Amortization[[#This Row],['#
remaining]],D78),0)),0)</f>
        <v>1052.9542530624167</v>
      </c>
      <c r="F77" s="16">
        <f ca="1">IFERROR(IF(AND(ValuesEntered,Amortization[[#This Row],[payment
date]]&lt;&gt;""),-PPMT(InterestRate/12,1,DurationOfLoan-ROWS($C$3:C77)+1,Amortization[[#This Row],[opening
balance]]),""),0)</f>
        <v>663.52904712282782</v>
      </c>
      <c r="G77" s="16">
        <f ca="1">IF(Amortization[[#This Row],[payment
date]]="",0,PropertyTaxAmount)</f>
        <v>375</v>
      </c>
      <c r="H77" s="16">
        <f ca="1">IF(Amortization[[#This Row],[payment
date]]="",0,Amortization[[#This Row],[interest]]+Amortization[[#This Row],[principal]]+Amortization[[#This Row],[property
tax]])</f>
        <v>2091.4833001852444</v>
      </c>
      <c r="I77" s="16">
        <f ca="1">IF(Amortization[[#This Row],[payment
date]]="",0,Amortization[[#This Row],[opening
balance]]-Amortization[[#This Row],[principal]])</f>
        <v>315886.275918725</v>
      </c>
      <c r="J77" s="39">
        <f ca="1">IF(Amortization[[#This Row],[closing
balance]]&gt;0,LastRow-ROW(),0)</f>
        <v>285</v>
      </c>
    </row>
    <row r="78" spans="2:10" ht="15" customHeight="1">
      <c r="B78" s="39">
        <f>ROWS($B$3:B78)</f>
        <v>76</v>
      </c>
      <c r="C78" s="40">
        <f ca="1">IF(ValuesEntered,IF(Amortization[[#This Row],['#]]&lt;=DurationOfLoan,IF(ROW()-ROW(Amortization[[#Headers],[payment
date]])=1,LoanStart,IF(I77&gt;0,EDATE(C77,1),"")),""),"")</f>
        <v>47075</v>
      </c>
      <c r="D78" s="16">
        <f ca="1">IF(ROW()-ROW(Amortization[[#Headers],[opening
balance]])=1,LoanAmount,IF(Amortization[[#This Row],[payment
date]]="",0,INDEX(Amortization[], ROW()-4,8)))</f>
        <v>315886.275918725</v>
      </c>
      <c r="E78" s="16">
        <f ca="1">IF(ValuesEntered,IF(ROW()-ROW(Amortization[[#Headers],[interest]])=1,-IPMT(InterestRate/12,1,DurationOfLoan-ROWS($C$3:C78)+1,Amortization[[#This Row],[opening
balance]]),IFERROR(-IPMT(InterestRate/12,1,Amortization[[#This Row],['#
remaining]],D79),0)),0)</f>
        <v>1050.7351170270392</v>
      </c>
      <c r="F78" s="16">
        <f ca="1">IFERROR(IF(AND(ValuesEntered,Amortization[[#This Row],[payment
date]]&lt;&gt;""),-PPMT(InterestRate/12,1,DurationOfLoan-ROWS($C$3:C78)+1,Amortization[[#This Row],[opening
balance]]),""),0)</f>
        <v>665.74081061323727</v>
      </c>
      <c r="G78" s="16">
        <f ca="1">IF(Amortization[[#This Row],[payment
date]]="",0,PropertyTaxAmount)</f>
        <v>375</v>
      </c>
      <c r="H78" s="16">
        <f ca="1">IF(Amortization[[#This Row],[payment
date]]="",0,Amortization[[#This Row],[interest]]+Amortization[[#This Row],[principal]]+Amortization[[#This Row],[property
tax]])</f>
        <v>2091.4759276402765</v>
      </c>
      <c r="I78" s="16">
        <f ca="1">IF(Amortization[[#This Row],[payment
date]]="",0,Amortization[[#This Row],[opening
balance]]-Amortization[[#This Row],[principal]])</f>
        <v>315220.53510811174</v>
      </c>
      <c r="J78" s="39">
        <f ca="1">IF(Amortization[[#This Row],[closing
balance]]&gt;0,LastRow-ROW(),0)</f>
        <v>284</v>
      </c>
    </row>
    <row r="79" spans="2:10" ht="15" customHeight="1">
      <c r="B79" s="39">
        <f>ROWS($B$3:B79)</f>
        <v>77</v>
      </c>
      <c r="C79" s="40">
        <f ca="1">IF(ValuesEntered,IF(Amortization[[#This Row],['#]]&lt;=DurationOfLoan,IF(ROW()-ROW(Amortization[[#Headers],[payment
date]])=1,LoanStart,IF(I78&gt;0,EDATE(C78,1),"")),""),"")</f>
        <v>47105</v>
      </c>
      <c r="D79" s="16">
        <f ca="1">IF(ROW()-ROW(Amortization[[#Headers],[opening
balance]])=1,LoanAmount,IF(Amortization[[#This Row],[payment
date]]="",0,INDEX(Amortization[], ROW()-4,8)))</f>
        <v>315220.53510811174</v>
      </c>
      <c r="E79" s="16">
        <f ca="1">IF(ValuesEntered,IF(ROW()-ROW(Amortization[[#Headers],[interest]])=1,-IPMT(InterestRate/12,1,DurationOfLoan-ROWS($C$3:C79)+1,Amortization[[#This Row],[opening
balance]]),IFERROR(-IPMT(InterestRate/12,1,Amortization[[#This Row],['#
remaining]],D80),0)),0)</f>
        <v>1048.5085838715438</v>
      </c>
      <c r="F79" s="16">
        <f ca="1">IFERROR(IF(AND(ValuesEntered,Amortization[[#This Row],[payment
date]]&lt;&gt;""),-PPMT(InterestRate/12,1,DurationOfLoan-ROWS($C$3:C79)+1,Amortization[[#This Row],[opening
balance]]),""),0)</f>
        <v>667.95994664861473</v>
      </c>
      <c r="G79" s="16">
        <f ca="1">IF(Amortization[[#This Row],[payment
date]]="",0,PropertyTaxAmount)</f>
        <v>375</v>
      </c>
      <c r="H79" s="16">
        <f ca="1">IF(Amortization[[#This Row],[payment
date]]="",0,Amortization[[#This Row],[interest]]+Amortization[[#This Row],[principal]]+Amortization[[#This Row],[property
tax]])</f>
        <v>2091.4685305201583</v>
      </c>
      <c r="I79" s="16">
        <f ca="1">IF(Amortization[[#This Row],[payment
date]]="",0,Amortization[[#This Row],[opening
balance]]-Amortization[[#This Row],[principal]])</f>
        <v>314552.57516146312</v>
      </c>
      <c r="J79" s="39">
        <f ca="1">IF(Amortization[[#This Row],[closing
balance]]&gt;0,LastRow-ROW(),0)</f>
        <v>283</v>
      </c>
    </row>
    <row r="80" spans="2:10" ht="15" customHeight="1">
      <c r="B80" s="39">
        <f>ROWS($B$3:B80)</f>
        <v>78</v>
      </c>
      <c r="C80" s="40">
        <f ca="1">IF(ValuesEntered,IF(Amortization[[#This Row],['#]]&lt;=DurationOfLoan,IF(ROW()-ROW(Amortization[[#Headers],[payment
date]])=1,LoanStart,IF(I79&gt;0,EDATE(C79,1),"")),""),"")</f>
        <v>47136</v>
      </c>
      <c r="D80" s="16">
        <f ca="1">IF(ROW()-ROW(Amortization[[#Headers],[opening
balance]])=1,LoanAmount,IF(Amortization[[#This Row],[payment
date]]="",0,INDEX(Amortization[], ROW()-4,8)))</f>
        <v>314552.57516146312</v>
      </c>
      <c r="E80" s="16">
        <f ca="1">IF(ValuesEntered,IF(ROW()-ROW(Amortization[[#Headers],[interest]])=1,-IPMT(InterestRate/12,1,DurationOfLoan-ROWS($C$3:C80)+1,Amortization[[#This Row],[opening
balance]]),IFERROR(-IPMT(InterestRate/12,1,Amortization[[#This Row],['#
remaining]],D81),0)),0)</f>
        <v>1046.2746289388635</v>
      </c>
      <c r="F80" s="16">
        <f ca="1">IFERROR(IF(AND(ValuesEntered,Amortization[[#This Row],[payment
date]]&lt;&gt;""),-PPMT(InterestRate/12,1,DurationOfLoan-ROWS($C$3:C80)+1,Amortization[[#This Row],[opening
balance]]),""),0)</f>
        <v>670.18647980411004</v>
      </c>
      <c r="G80" s="16">
        <f ca="1">IF(Amortization[[#This Row],[payment
date]]="",0,PropertyTaxAmount)</f>
        <v>375</v>
      </c>
      <c r="H80" s="16">
        <f ca="1">IF(Amortization[[#This Row],[payment
date]]="",0,Amortization[[#This Row],[interest]]+Amortization[[#This Row],[principal]]+Amortization[[#This Row],[property
tax]])</f>
        <v>2091.4611087429735</v>
      </c>
      <c r="I80" s="16">
        <f ca="1">IF(Amortization[[#This Row],[payment
date]]="",0,Amortization[[#This Row],[opening
balance]]-Amortization[[#This Row],[principal]])</f>
        <v>313882.38868165901</v>
      </c>
      <c r="J80" s="39">
        <f ca="1">IF(Amortization[[#This Row],[closing
balance]]&gt;0,LastRow-ROW(),0)</f>
        <v>282</v>
      </c>
    </row>
    <row r="81" spans="2:10" ht="15" customHeight="1">
      <c r="B81" s="39">
        <f>ROWS($B$3:B81)</f>
        <v>79</v>
      </c>
      <c r="C81" s="40">
        <f ca="1">IF(ValuesEntered,IF(Amortization[[#This Row],['#]]&lt;=DurationOfLoan,IF(ROW()-ROW(Amortization[[#Headers],[payment
date]])=1,LoanStart,IF(I80&gt;0,EDATE(C80,1),"")),""),"")</f>
        <v>47167</v>
      </c>
      <c r="D81" s="16">
        <f ca="1">IF(ROW()-ROW(Amortization[[#Headers],[opening
balance]])=1,LoanAmount,IF(Amortization[[#This Row],[payment
date]]="",0,INDEX(Amortization[], ROW()-4,8)))</f>
        <v>313882.38868165901</v>
      </c>
      <c r="E81" s="16">
        <f ca="1">IF(ValuesEntered,IF(ROW()-ROW(Amortization[[#Headers],[interest]])=1,-IPMT(InterestRate/12,1,DurationOfLoan-ROWS($C$3:C81)+1,Amortization[[#This Row],[opening
balance]]),IFERROR(-IPMT(InterestRate/12,1,Amortization[[#This Row],['#
remaining]],D82),0)),0)</f>
        <v>1044.033227489741</v>
      </c>
      <c r="F81" s="16">
        <f ca="1">IFERROR(IF(AND(ValuesEntered,Amortization[[#This Row],[payment
date]]&lt;&gt;""),-PPMT(InterestRate/12,1,DurationOfLoan-ROWS($C$3:C81)+1,Amortization[[#This Row],[opening
balance]]),""),0)</f>
        <v>672.42043473679053</v>
      </c>
      <c r="G81" s="16">
        <f ca="1">IF(Amortization[[#This Row],[payment
date]]="",0,PropertyTaxAmount)</f>
        <v>375</v>
      </c>
      <c r="H81" s="16">
        <f ca="1">IF(Amortization[[#This Row],[payment
date]]="",0,Amortization[[#This Row],[interest]]+Amortization[[#This Row],[principal]]+Amortization[[#This Row],[property
tax]])</f>
        <v>2091.4536622265314</v>
      </c>
      <c r="I81" s="16">
        <f ca="1">IF(Amortization[[#This Row],[payment
date]]="",0,Amortization[[#This Row],[opening
balance]]-Amortization[[#This Row],[principal]])</f>
        <v>313209.96824692225</v>
      </c>
      <c r="J81" s="39">
        <f ca="1">IF(Amortization[[#This Row],[closing
balance]]&gt;0,LastRow-ROW(),0)</f>
        <v>281</v>
      </c>
    </row>
    <row r="82" spans="2:10" ht="15" customHeight="1">
      <c r="B82" s="39">
        <f>ROWS($B$3:B82)</f>
        <v>80</v>
      </c>
      <c r="C82" s="40">
        <f ca="1">IF(ValuesEntered,IF(Amortization[[#This Row],['#]]&lt;=DurationOfLoan,IF(ROW()-ROW(Amortization[[#Headers],[payment
date]])=1,LoanStart,IF(I81&gt;0,EDATE(C81,1),"")),""),"")</f>
        <v>47195</v>
      </c>
      <c r="D82" s="16">
        <f ca="1">IF(ROW()-ROW(Amortization[[#Headers],[opening
balance]])=1,LoanAmount,IF(Amortization[[#This Row],[payment
date]]="",0,INDEX(Amortization[], ROW()-4,8)))</f>
        <v>313209.96824692225</v>
      </c>
      <c r="E82" s="16">
        <f ca="1">IF(ValuesEntered,IF(ROW()-ROW(Amortization[[#Headers],[interest]])=1,-IPMT(InterestRate/12,1,DurationOfLoan-ROWS($C$3:C82)+1,Amortization[[#This Row],[opening
balance]]),IFERROR(-IPMT(InterestRate/12,1,Amortization[[#This Row],['#
remaining]],D83),0)),0)</f>
        <v>1041.7843547024545</v>
      </c>
      <c r="F82" s="16">
        <f ca="1">IFERROR(IF(AND(ValuesEntered,Amortization[[#This Row],[payment
date]]&lt;&gt;""),-PPMT(InterestRate/12,1,DurationOfLoan-ROWS($C$3:C82)+1,Amortization[[#This Row],[opening
balance]]),""),0)</f>
        <v>674.66183618591322</v>
      </c>
      <c r="G82" s="16">
        <f ca="1">IF(Amortization[[#This Row],[payment
date]]="",0,PropertyTaxAmount)</f>
        <v>375</v>
      </c>
      <c r="H82" s="16">
        <f ca="1">IF(Amortization[[#This Row],[payment
date]]="",0,Amortization[[#This Row],[interest]]+Amortization[[#This Row],[principal]]+Amortization[[#This Row],[property
tax]])</f>
        <v>2091.4461908883677</v>
      </c>
      <c r="I82" s="16">
        <f ca="1">IF(Amortization[[#This Row],[payment
date]]="",0,Amortization[[#This Row],[opening
balance]]-Amortization[[#This Row],[principal]])</f>
        <v>312535.30641073635</v>
      </c>
      <c r="J82" s="39">
        <f ca="1">IF(Amortization[[#This Row],[closing
balance]]&gt;0,LastRow-ROW(),0)</f>
        <v>280</v>
      </c>
    </row>
    <row r="83" spans="2:10" ht="15" customHeight="1">
      <c r="B83" s="39">
        <f>ROWS($B$3:B83)</f>
        <v>81</v>
      </c>
      <c r="C83" s="40">
        <f ca="1">IF(ValuesEntered,IF(Amortization[[#This Row],['#]]&lt;=DurationOfLoan,IF(ROW()-ROW(Amortization[[#Headers],[payment
date]])=1,LoanStart,IF(I82&gt;0,EDATE(C82,1),"")),""),"")</f>
        <v>47226</v>
      </c>
      <c r="D83" s="16">
        <f ca="1">IF(ROW()-ROW(Amortization[[#Headers],[opening
balance]])=1,LoanAmount,IF(Amortization[[#This Row],[payment
date]]="",0,INDEX(Amortization[], ROW()-4,8)))</f>
        <v>312535.30641073635</v>
      </c>
      <c r="E83" s="16">
        <f ca="1">IF(ValuesEntered,IF(ROW()-ROW(Amortization[[#Headers],[interest]])=1,-IPMT(InterestRate/12,1,DurationOfLoan-ROWS($C$3:C83)+1,Amortization[[#This Row],[opening
balance]]),IFERROR(-IPMT(InterestRate/12,1,Amortization[[#This Row],['#
remaining]],D84),0)),0)</f>
        <v>1039.527985672544</v>
      </c>
      <c r="F83" s="16">
        <f ca="1">IFERROR(IF(AND(ValuesEntered,Amortization[[#This Row],[payment
date]]&lt;&gt;""),-PPMT(InterestRate/12,1,DurationOfLoan-ROWS($C$3:C83)+1,Amortization[[#This Row],[opening
balance]]),""),0)</f>
        <v>676.91070897319946</v>
      </c>
      <c r="G83" s="16">
        <f ca="1">IF(Amortization[[#This Row],[payment
date]]="",0,PropertyTaxAmount)</f>
        <v>375</v>
      </c>
      <c r="H83" s="16">
        <f ca="1">IF(Amortization[[#This Row],[payment
date]]="",0,Amortization[[#This Row],[interest]]+Amortization[[#This Row],[principal]]+Amortization[[#This Row],[property
tax]])</f>
        <v>2091.4386946457435</v>
      </c>
      <c r="I83" s="16">
        <f ca="1">IF(Amortization[[#This Row],[payment
date]]="",0,Amortization[[#This Row],[opening
balance]]-Amortization[[#This Row],[principal]])</f>
        <v>311858.39570176316</v>
      </c>
      <c r="J83" s="39">
        <f ca="1">IF(Amortization[[#This Row],[closing
balance]]&gt;0,LastRow-ROW(),0)</f>
        <v>279</v>
      </c>
    </row>
    <row r="84" spans="2:10" ht="15" customHeight="1">
      <c r="B84" s="39">
        <f>ROWS($B$3:B84)</f>
        <v>82</v>
      </c>
      <c r="C84" s="40">
        <f ca="1">IF(ValuesEntered,IF(Amortization[[#This Row],['#]]&lt;=DurationOfLoan,IF(ROW()-ROW(Amortization[[#Headers],[payment
date]])=1,LoanStart,IF(I83&gt;0,EDATE(C83,1),"")),""),"")</f>
        <v>47256</v>
      </c>
      <c r="D84" s="16">
        <f ca="1">IF(ROW()-ROW(Amortization[[#Headers],[opening
balance]])=1,LoanAmount,IF(Amortization[[#This Row],[payment
date]]="",0,INDEX(Amortization[], ROW()-4,8)))</f>
        <v>311858.39570176316</v>
      </c>
      <c r="E84" s="16">
        <f ca="1">IF(ValuesEntered,IF(ROW()-ROW(Amortization[[#Headers],[interest]])=1,-IPMT(InterestRate/12,1,DurationOfLoan-ROWS($C$3:C84)+1,Amortization[[#This Row],[opening
balance]]),IFERROR(-IPMT(InterestRate/12,1,Amortization[[#This Row],['#
remaining]],D85),0)),0)</f>
        <v>1037.2640954125336</v>
      </c>
      <c r="F84" s="16">
        <f ca="1">IFERROR(IF(AND(ValuesEntered,Amortization[[#This Row],[payment
date]]&lt;&gt;""),-PPMT(InterestRate/12,1,DurationOfLoan-ROWS($C$3:C84)+1,Amortization[[#This Row],[opening
balance]]),""),0)</f>
        <v>679.1670780031103</v>
      </c>
      <c r="G84" s="16">
        <f ca="1">IF(Amortization[[#This Row],[payment
date]]="",0,PropertyTaxAmount)</f>
        <v>375</v>
      </c>
      <c r="H84" s="16">
        <f ca="1">IF(Amortization[[#This Row],[payment
date]]="",0,Amortization[[#This Row],[interest]]+Amortization[[#This Row],[principal]]+Amortization[[#This Row],[property
tax]])</f>
        <v>2091.431173415644</v>
      </c>
      <c r="I84" s="16">
        <f ca="1">IF(Amortization[[#This Row],[payment
date]]="",0,Amortization[[#This Row],[opening
balance]]-Amortization[[#This Row],[principal]])</f>
        <v>311179.22862376005</v>
      </c>
      <c r="J84" s="39">
        <f ca="1">IF(Amortization[[#This Row],[closing
balance]]&gt;0,LastRow-ROW(),0)</f>
        <v>278</v>
      </c>
    </row>
    <row r="85" spans="2:10" ht="15" customHeight="1">
      <c r="B85" s="39">
        <f>ROWS($B$3:B85)</f>
        <v>83</v>
      </c>
      <c r="C85" s="40">
        <f ca="1">IF(ValuesEntered,IF(Amortization[[#This Row],['#]]&lt;=DurationOfLoan,IF(ROW()-ROW(Amortization[[#Headers],[payment
date]])=1,LoanStart,IF(I84&gt;0,EDATE(C84,1),"")),""),"")</f>
        <v>47287</v>
      </c>
      <c r="D85" s="16">
        <f ca="1">IF(ROW()-ROW(Amortization[[#Headers],[opening
balance]])=1,LoanAmount,IF(Amortization[[#This Row],[payment
date]]="",0,INDEX(Amortization[], ROW()-4,8)))</f>
        <v>311179.22862376005</v>
      </c>
      <c r="E85" s="16">
        <f ca="1">IF(ValuesEntered,IF(ROW()-ROW(Amortization[[#Headers],[interest]])=1,-IPMT(InterestRate/12,1,DurationOfLoan-ROWS($C$3:C85)+1,Amortization[[#This Row],[opening
balance]]),IFERROR(-IPMT(InterestRate/12,1,Amortization[[#This Row],['#
remaining]],D86),0)),0)</f>
        <v>1034.9926588516564</v>
      </c>
      <c r="F85" s="16">
        <f ca="1">IFERROR(IF(AND(ValuesEntered,Amortization[[#This Row],[payment
date]]&lt;&gt;""),-PPMT(InterestRate/12,1,DurationOfLoan-ROWS($C$3:C85)+1,Amortization[[#This Row],[opening
balance]]),""),0)</f>
        <v>681.43096826312069</v>
      </c>
      <c r="G85" s="16">
        <f ca="1">IF(Amortization[[#This Row],[payment
date]]="",0,PropertyTaxAmount)</f>
        <v>375</v>
      </c>
      <c r="H85" s="16">
        <f ca="1">IF(Amortization[[#This Row],[payment
date]]="",0,Amortization[[#This Row],[interest]]+Amortization[[#This Row],[principal]]+Amortization[[#This Row],[property
tax]])</f>
        <v>2091.423627114777</v>
      </c>
      <c r="I85" s="16">
        <f ca="1">IF(Amortization[[#This Row],[payment
date]]="",0,Amortization[[#This Row],[opening
balance]]-Amortization[[#This Row],[principal]])</f>
        <v>310497.79765549692</v>
      </c>
      <c r="J85" s="39">
        <f ca="1">IF(Amortization[[#This Row],[closing
balance]]&gt;0,LastRow-ROW(),0)</f>
        <v>277</v>
      </c>
    </row>
    <row r="86" spans="2:10" ht="15" customHeight="1">
      <c r="B86" s="39">
        <f>ROWS($B$3:B86)</f>
        <v>84</v>
      </c>
      <c r="C86" s="40">
        <f ca="1">IF(ValuesEntered,IF(Amortization[[#This Row],['#]]&lt;=DurationOfLoan,IF(ROW()-ROW(Amortization[[#Headers],[payment
date]])=1,LoanStart,IF(I85&gt;0,EDATE(C85,1),"")),""),"")</f>
        <v>47317</v>
      </c>
      <c r="D86" s="16">
        <f ca="1">IF(ROW()-ROW(Amortization[[#Headers],[opening
balance]])=1,LoanAmount,IF(Amortization[[#This Row],[payment
date]]="",0,INDEX(Amortization[], ROW()-4,8)))</f>
        <v>310497.79765549692</v>
      </c>
      <c r="E86" s="16">
        <f ca="1">IF(ValuesEntered,IF(ROW()-ROW(Amortization[[#Headers],[interest]])=1,-IPMT(InterestRate/12,1,DurationOfLoan-ROWS($C$3:C86)+1,Amortization[[#This Row],[opening
balance]]),IFERROR(-IPMT(InterestRate/12,1,Amortization[[#This Row],['#
remaining]],D87),0)),0)</f>
        <v>1032.7136508355766</v>
      </c>
      <c r="F86" s="16">
        <f ca="1">IFERROR(IF(AND(ValuesEntered,Amortization[[#This Row],[payment
date]]&lt;&gt;""),-PPMT(InterestRate/12,1,DurationOfLoan-ROWS($C$3:C86)+1,Amortization[[#This Row],[opening
balance]]),""),0)</f>
        <v>683.70240482399765</v>
      </c>
      <c r="G86" s="16">
        <f ca="1">IF(Amortization[[#This Row],[payment
date]]="",0,PropertyTaxAmount)</f>
        <v>375</v>
      </c>
      <c r="H86" s="16">
        <f ca="1">IF(Amortization[[#This Row],[payment
date]]="",0,Amortization[[#This Row],[interest]]+Amortization[[#This Row],[principal]]+Amortization[[#This Row],[property
tax]])</f>
        <v>2091.4160556595743</v>
      </c>
      <c r="I86" s="16">
        <f ca="1">IF(Amortization[[#This Row],[payment
date]]="",0,Amortization[[#This Row],[opening
balance]]-Amortization[[#This Row],[principal]])</f>
        <v>309814.09525067295</v>
      </c>
      <c r="J86" s="39">
        <f ca="1">IF(Amortization[[#This Row],[closing
balance]]&gt;0,LastRow-ROW(),0)</f>
        <v>276</v>
      </c>
    </row>
    <row r="87" spans="2:10" ht="15" customHeight="1">
      <c r="B87" s="39">
        <f>ROWS($B$3:B87)</f>
        <v>85</v>
      </c>
      <c r="C87" s="40">
        <f ca="1">IF(ValuesEntered,IF(Amortization[[#This Row],['#]]&lt;=DurationOfLoan,IF(ROW()-ROW(Amortization[[#Headers],[payment
date]])=1,LoanStart,IF(I86&gt;0,EDATE(C86,1),"")),""),"")</f>
        <v>47348</v>
      </c>
      <c r="D87" s="16">
        <f ca="1">IF(ROW()-ROW(Amortization[[#Headers],[opening
balance]])=1,LoanAmount,IF(Amortization[[#This Row],[payment
date]]="",0,INDEX(Amortization[], ROW()-4,8)))</f>
        <v>309814.09525067295</v>
      </c>
      <c r="E87" s="16">
        <f ca="1">IF(ValuesEntered,IF(ROW()-ROW(Amortization[[#Headers],[interest]])=1,-IPMT(InterestRate/12,1,DurationOfLoan-ROWS($C$3:C87)+1,Amortization[[#This Row],[opening
balance]]),IFERROR(-IPMT(InterestRate/12,1,Amortization[[#This Row],['#
remaining]],D88),0)),0)</f>
        <v>1030.4270461261096</v>
      </c>
      <c r="F87" s="16">
        <f ca="1">IFERROR(IF(AND(ValuesEntered,Amortization[[#This Row],[payment
date]]&lt;&gt;""),-PPMT(InterestRate/12,1,DurationOfLoan-ROWS($C$3:C87)+1,Amortization[[#This Row],[opening
balance]]),""),0)</f>
        <v>685.98141284007772</v>
      </c>
      <c r="G87" s="16">
        <f ca="1">IF(Amortization[[#This Row],[payment
date]]="",0,PropertyTaxAmount)</f>
        <v>375</v>
      </c>
      <c r="H87" s="16">
        <f ca="1">IF(Amortization[[#This Row],[payment
date]]="",0,Amortization[[#This Row],[interest]]+Amortization[[#This Row],[principal]]+Amortization[[#This Row],[property
tax]])</f>
        <v>2091.4084589661875</v>
      </c>
      <c r="I87" s="16">
        <f ca="1">IF(Amortization[[#This Row],[payment
date]]="",0,Amortization[[#This Row],[opening
balance]]-Amortization[[#This Row],[principal]])</f>
        <v>309128.11383783288</v>
      </c>
      <c r="J87" s="39">
        <f ca="1">IF(Amortization[[#This Row],[closing
balance]]&gt;0,LastRow-ROW(),0)</f>
        <v>275</v>
      </c>
    </row>
    <row r="88" spans="2:10" ht="15" customHeight="1">
      <c r="B88" s="39">
        <f>ROWS($B$3:B88)</f>
        <v>86</v>
      </c>
      <c r="C88" s="40">
        <f ca="1">IF(ValuesEntered,IF(Amortization[[#This Row],['#]]&lt;=DurationOfLoan,IF(ROW()-ROW(Amortization[[#Headers],[payment
date]])=1,LoanStart,IF(I87&gt;0,EDATE(C87,1),"")),""),"")</f>
        <v>47379</v>
      </c>
      <c r="D88" s="16">
        <f ca="1">IF(ROW()-ROW(Amortization[[#Headers],[opening
balance]])=1,LoanAmount,IF(Amortization[[#This Row],[payment
date]]="",0,INDEX(Amortization[], ROW()-4,8)))</f>
        <v>309128.11383783288</v>
      </c>
      <c r="E88" s="16">
        <f ca="1">IF(ValuesEntered,IF(ROW()-ROW(Amortization[[#Headers],[interest]])=1,-IPMT(InterestRate/12,1,DurationOfLoan-ROWS($C$3:C88)+1,Amortization[[#This Row],[opening
balance]]),IFERROR(-IPMT(InterestRate/12,1,Amortization[[#This Row],['#
remaining]],D89),0)),0)</f>
        <v>1028.1328194009445</v>
      </c>
      <c r="F88" s="16">
        <f ca="1">IFERROR(IF(AND(ValuesEntered,Amortization[[#This Row],[payment
date]]&lt;&gt;""),-PPMT(InterestRate/12,1,DurationOfLoan-ROWS($C$3:C88)+1,Amortization[[#This Row],[opening
balance]]),""),0)</f>
        <v>688.26801754954465</v>
      </c>
      <c r="G88" s="16">
        <f ca="1">IF(Amortization[[#This Row],[payment
date]]="",0,PropertyTaxAmount)</f>
        <v>375</v>
      </c>
      <c r="H88" s="16">
        <f ca="1">IF(Amortization[[#This Row],[payment
date]]="",0,Amortization[[#This Row],[interest]]+Amortization[[#This Row],[principal]]+Amortization[[#This Row],[property
tax]])</f>
        <v>2091.4008369504891</v>
      </c>
      <c r="I88" s="16">
        <f ca="1">IF(Amortization[[#This Row],[payment
date]]="",0,Amortization[[#This Row],[opening
balance]]-Amortization[[#This Row],[principal]])</f>
        <v>308439.84582028334</v>
      </c>
      <c r="J88" s="39">
        <f ca="1">IF(Amortization[[#This Row],[closing
balance]]&gt;0,LastRow-ROW(),0)</f>
        <v>274</v>
      </c>
    </row>
    <row r="89" spans="2:10" ht="15" customHeight="1">
      <c r="B89" s="39">
        <f>ROWS($B$3:B89)</f>
        <v>87</v>
      </c>
      <c r="C89" s="40">
        <f ca="1">IF(ValuesEntered,IF(Amortization[[#This Row],['#]]&lt;=DurationOfLoan,IF(ROW()-ROW(Amortization[[#Headers],[payment
date]])=1,LoanStart,IF(I88&gt;0,EDATE(C88,1),"")),""),"")</f>
        <v>47409</v>
      </c>
      <c r="D89" s="16">
        <f ca="1">IF(ROW()-ROW(Amortization[[#Headers],[opening
balance]])=1,LoanAmount,IF(Amortization[[#This Row],[payment
date]]="",0,INDEX(Amortization[], ROW()-4,8)))</f>
        <v>308439.84582028334</v>
      </c>
      <c r="E89" s="16">
        <f ca="1">IF(ValuesEntered,IF(ROW()-ROW(Amortization[[#Headers],[interest]])=1,-IPMT(InterestRate/12,1,DurationOfLoan-ROWS($C$3:C89)+1,Amortization[[#This Row],[opening
balance]]),IFERROR(-IPMT(InterestRate/12,1,Amortization[[#This Row],['#
remaining]],D90),0)),0)</f>
        <v>1025.8309452533622</v>
      </c>
      <c r="F89" s="16">
        <f ca="1">IFERROR(IF(AND(ValuesEntered,Amortization[[#This Row],[payment
date]]&lt;&gt;""),-PPMT(InterestRate/12,1,DurationOfLoan-ROWS($C$3:C89)+1,Amortization[[#This Row],[opening
balance]]),""),0)</f>
        <v>690.56224427470977</v>
      </c>
      <c r="G89" s="16">
        <f ca="1">IF(Amortization[[#This Row],[payment
date]]="",0,PropertyTaxAmount)</f>
        <v>375</v>
      </c>
      <c r="H89" s="16">
        <f ca="1">IF(Amortization[[#This Row],[payment
date]]="",0,Amortization[[#This Row],[interest]]+Amortization[[#This Row],[principal]]+Amortization[[#This Row],[property
tax]])</f>
        <v>2091.3931895280721</v>
      </c>
      <c r="I89" s="16">
        <f ca="1">IF(Amortization[[#This Row],[payment
date]]="",0,Amortization[[#This Row],[opening
balance]]-Amortization[[#This Row],[principal]])</f>
        <v>307749.28357600863</v>
      </c>
      <c r="J89" s="39">
        <f ca="1">IF(Amortization[[#This Row],[closing
balance]]&gt;0,LastRow-ROW(),0)</f>
        <v>273</v>
      </c>
    </row>
    <row r="90" spans="2:10" ht="15" customHeight="1">
      <c r="B90" s="39">
        <f>ROWS($B$3:B90)</f>
        <v>88</v>
      </c>
      <c r="C90" s="40">
        <f ca="1">IF(ValuesEntered,IF(Amortization[[#This Row],['#]]&lt;=DurationOfLoan,IF(ROW()-ROW(Amortization[[#Headers],[payment
date]])=1,LoanStart,IF(I89&gt;0,EDATE(C89,1),"")),""),"")</f>
        <v>47440</v>
      </c>
      <c r="D90" s="16">
        <f ca="1">IF(ROW()-ROW(Amortization[[#Headers],[opening
balance]])=1,LoanAmount,IF(Amortization[[#This Row],[payment
date]]="",0,INDEX(Amortization[], ROW()-4,8)))</f>
        <v>307749.28357600863</v>
      </c>
      <c r="E90" s="16">
        <f ca="1">IF(ValuesEntered,IF(ROW()-ROW(Amortization[[#Headers],[interest]])=1,-IPMT(InterestRate/12,1,DurationOfLoan-ROWS($C$3:C90)+1,Amortization[[#This Row],[opening
balance]]),IFERROR(-IPMT(InterestRate/12,1,Amortization[[#This Row],['#
remaining]],D91),0)),0)</f>
        <v>1023.5213981919546</v>
      </c>
      <c r="F90" s="16">
        <f ca="1">IFERROR(IF(AND(ValuesEntered,Amortization[[#This Row],[payment
date]]&lt;&gt;""),-PPMT(InterestRate/12,1,DurationOfLoan-ROWS($C$3:C90)+1,Amortization[[#This Row],[opening
balance]]),""),0)</f>
        <v>692.86411842229222</v>
      </c>
      <c r="G90" s="16">
        <f ca="1">IF(Amortization[[#This Row],[payment
date]]="",0,PropertyTaxAmount)</f>
        <v>375</v>
      </c>
      <c r="H90" s="16">
        <f ca="1">IF(Amortization[[#This Row],[payment
date]]="",0,Amortization[[#This Row],[interest]]+Amortization[[#This Row],[principal]]+Amortization[[#This Row],[property
tax]])</f>
        <v>2091.3855166142466</v>
      </c>
      <c r="I90" s="16">
        <f ca="1">IF(Amortization[[#This Row],[payment
date]]="",0,Amortization[[#This Row],[opening
balance]]-Amortization[[#This Row],[principal]])</f>
        <v>307056.41945758637</v>
      </c>
      <c r="J90" s="39">
        <f ca="1">IF(Amortization[[#This Row],[closing
balance]]&gt;0,LastRow-ROW(),0)</f>
        <v>272</v>
      </c>
    </row>
    <row r="91" spans="2:10" ht="15" customHeight="1">
      <c r="B91" s="39">
        <f>ROWS($B$3:B91)</f>
        <v>89</v>
      </c>
      <c r="C91" s="40">
        <f ca="1">IF(ValuesEntered,IF(Amortization[[#This Row],['#]]&lt;=DurationOfLoan,IF(ROW()-ROW(Amortization[[#Headers],[payment
date]])=1,LoanStart,IF(I90&gt;0,EDATE(C90,1),"")),""),"")</f>
        <v>47470</v>
      </c>
      <c r="D91" s="16">
        <f ca="1">IF(ROW()-ROW(Amortization[[#Headers],[opening
balance]])=1,LoanAmount,IF(Amortization[[#This Row],[payment
date]]="",0,INDEX(Amortization[], ROW()-4,8)))</f>
        <v>307056.41945758637</v>
      </c>
      <c r="E91" s="16">
        <f ca="1">IF(ValuesEntered,IF(ROW()-ROW(Amortization[[#Headers],[interest]])=1,-IPMT(InterestRate/12,1,DurationOfLoan-ROWS($C$3:C91)+1,Amortization[[#This Row],[opening
balance]]),IFERROR(-IPMT(InterestRate/12,1,Amortization[[#This Row],['#
remaining]],D92),0)),0)</f>
        <v>1021.2041526403423</v>
      </c>
      <c r="F91" s="16">
        <f ca="1">IFERROR(IF(AND(ValuesEntered,Amortization[[#This Row],[payment
date]]&lt;&gt;""),-PPMT(InterestRate/12,1,DurationOfLoan-ROWS($C$3:C91)+1,Amortization[[#This Row],[opening
balance]]),""),0)</f>
        <v>695.17366548369989</v>
      </c>
      <c r="G91" s="16">
        <f ca="1">IF(Amortization[[#This Row],[payment
date]]="",0,PropertyTaxAmount)</f>
        <v>375</v>
      </c>
      <c r="H91" s="16">
        <f ca="1">IF(Amortization[[#This Row],[payment
date]]="",0,Amortization[[#This Row],[interest]]+Amortization[[#This Row],[principal]]+Amortization[[#This Row],[property
tax]])</f>
        <v>2091.3778181240423</v>
      </c>
      <c r="I91" s="16">
        <f ca="1">IF(Amortization[[#This Row],[payment
date]]="",0,Amortization[[#This Row],[opening
balance]]-Amortization[[#This Row],[principal]])</f>
        <v>306361.24579210265</v>
      </c>
      <c r="J91" s="39">
        <f ca="1">IF(Amortization[[#This Row],[closing
balance]]&gt;0,LastRow-ROW(),0)</f>
        <v>271</v>
      </c>
    </row>
    <row r="92" spans="2:10" ht="15" customHeight="1">
      <c r="B92" s="39">
        <f>ROWS($B$3:B92)</f>
        <v>90</v>
      </c>
      <c r="C92" s="40">
        <f ca="1">IF(ValuesEntered,IF(Amortization[[#This Row],['#]]&lt;=DurationOfLoan,IF(ROW()-ROW(Amortization[[#Headers],[payment
date]])=1,LoanStart,IF(I91&gt;0,EDATE(C91,1),"")),""),"")</f>
        <v>47501</v>
      </c>
      <c r="D92" s="16">
        <f ca="1">IF(ROW()-ROW(Amortization[[#Headers],[opening
balance]])=1,LoanAmount,IF(Amortization[[#This Row],[payment
date]]="",0,INDEX(Amortization[], ROW()-4,8)))</f>
        <v>306361.24579210265</v>
      </c>
      <c r="E92" s="16">
        <f ca="1">IF(ValuesEntered,IF(ROW()-ROW(Amortization[[#Headers],[interest]])=1,-IPMT(InterestRate/12,1,DurationOfLoan-ROWS($C$3:C92)+1,Amortization[[#This Row],[opening
balance]]),IFERROR(-IPMT(InterestRate/12,1,Amortization[[#This Row],['#
remaining]],D93),0)),0)</f>
        <v>1018.8791829368911</v>
      </c>
      <c r="F92" s="16">
        <f ca="1">IFERROR(IF(AND(ValuesEntered,Amortization[[#This Row],[payment
date]]&lt;&gt;""),-PPMT(InterestRate/12,1,DurationOfLoan-ROWS($C$3:C92)+1,Amortization[[#This Row],[opening
balance]]),""),0)</f>
        <v>697.49091103531225</v>
      </c>
      <c r="G92" s="16">
        <f ca="1">IF(Amortization[[#This Row],[payment
date]]="",0,PropertyTaxAmount)</f>
        <v>375</v>
      </c>
      <c r="H92" s="16">
        <f ca="1">IF(Amortization[[#This Row],[payment
date]]="",0,Amortization[[#This Row],[interest]]+Amortization[[#This Row],[principal]]+Amortization[[#This Row],[property
tax]])</f>
        <v>2091.3700939722034</v>
      </c>
      <c r="I92" s="16">
        <f ca="1">IF(Amortization[[#This Row],[payment
date]]="",0,Amortization[[#This Row],[opening
balance]]-Amortization[[#This Row],[principal]])</f>
        <v>305663.75488106732</v>
      </c>
      <c r="J92" s="39">
        <f ca="1">IF(Amortization[[#This Row],[closing
balance]]&gt;0,LastRow-ROW(),0)</f>
        <v>270</v>
      </c>
    </row>
    <row r="93" spans="2:10" ht="15" customHeight="1">
      <c r="B93" s="39">
        <f>ROWS($B$3:B93)</f>
        <v>91</v>
      </c>
      <c r="C93" s="40">
        <f ca="1">IF(ValuesEntered,IF(Amortization[[#This Row],['#]]&lt;=DurationOfLoan,IF(ROW()-ROW(Amortization[[#Headers],[payment
date]])=1,LoanStart,IF(I92&gt;0,EDATE(C92,1),"")),""),"")</f>
        <v>47532</v>
      </c>
      <c r="D93" s="16">
        <f ca="1">IF(ROW()-ROW(Amortization[[#Headers],[opening
balance]])=1,LoanAmount,IF(Amortization[[#This Row],[payment
date]]="",0,INDEX(Amortization[], ROW()-4,8)))</f>
        <v>305663.75488106732</v>
      </c>
      <c r="E93" s="16">
        <f ca="1">IF(ValuesEntered,IF(ROW()-ROW(Amortization[[#Headers],[interest]])=1,-IPMT(InterestRate/12,1,DurationOfLoan-ROWS($C$3:C93)+1,Amortization[[#This Row],[opening
balance]]),IFERROR(-IPMT(InterestRate/12,1,Amortization[[#This Row],['#
remaining]],D94),0)),0)</f>
        <v>1016.5464633344285</v>
      </c>
      <c r="F93" s="16">
        <f ca="1">IFERROR(IF(AND(ValuesEntered,Amortization[[#This Row],[payment
date]]&lt;&gt;""),-PPMT(InterestRate/12,1,DurationOfLoan-ROWS($C$3:C93)+1,Amortization[[#This Row],[opening
balance]]),""),0)</f>
        <v>699.81588073876321</v>
      </c>
      <c r="G93" s="16">
        <f ca="1">IF(Amortization[[#This Row],[payment
date]]="",0,PropertyTaxAmount)</f>
        <v>375</v>
      </c>
      <c r="H93" s="16">
        <f ca="1">IF(Amortization[[#This Row],[payment
date]]="",0,Amortization[[#This Row],[interest]]+Amortization[[#This Row],[principal]]+Amortization[[#This Row],[property
tax]])</f>
        <v>2091.3623440731917</v>
      </c>
      <c r="I93" s="16">
        <f ca="1">IF(Amortization[[#This Row],[payment
date]]="",0,Amortization[[#This Row],[opening
balance]]-Amortization[[#This Row],[principal]])</f>
        <v>304963.93900032854</v>
      </c>
      <c r="J93" s="39">
        <f ca="1">IF(Amortization[[#This Row],[closing
balance]]&gt;0,LastRow-ROW(),0)</f>
        <v>269</v>
      </c>
    </row>
    <row r="94" spans="2:10" ht="15" customHeight="1">
      <c r="B94" s="39">
        <f>ROWS($B$3:B94)</f>
        <v>92</v>
      </c>
      <c r="C94" s="40">
        <f ca="1">IF(ValuesEntered,IF(Amortization[[#This Row],['#]]&lt;=DurationOfLoan,IF(ROW()-ROW(Amortization[[#Headers],[payment
date]])=1,LoanStart,IF(I93&gt;0,EDATE(C93,1),"")),""),"")</f>
        <v>47560</v>
      </c>
      <c r="D94" s="16">
        <f ca="1">IF(ROW()-ROW(Amortization[[#Headers],[opening
balance]])=1,LoanAmount,IF(Amortization[[#This Row],[payment
date]]="",0,INDEX(Amortization[], ROW()-4,8)))</f>
        <v>304963.93900032854</v>
      </c>
      <c r="E94" s="16">
        <f ca="1">IF(ValuesEntered,IF(ROW()-ROW(Amortization[[#Headers],[interest]])=1,-IPMT(InterestRate/12,1,DurationOfLoan-ROWS($C$3:C94)+1,Amortization[[#This Row],[opening
balance]]),IFERROR(-IPMT(InterestRate/12,1,Amortization[[#This Row],['#
remaining]],D95),0)),0)</f>
        <v>1014.2059679999578</v>
      </c>
      <c r="F94" s="16">
        <f ca="1">IFERROR(IF(AND(ValuesEntered,Amortization[[#This Row],[payment
date]]&lt;&gt;""),-PPMT(InterestRate/12,1,DurationOfLoan-ROWS($C$3:C94)+1,Amortization[[#This Row],[opening
balance]]),""),0)</f>
        <v>702.14860034122569</v>
      </c>
      <c r="G94" s="16">
        <f ca="1">IF(Amortization[[#This Row],[payment
date]]="",0,PropertyTaxAmount)</f>
        <v>375</v>
      </c>
      <c r="H94" s="16">
        <f ca="1">IF(Amortization[[#This Row],[payment
date]]="",0,Amortization[[#This Row],[interest]]+Amortization[[#This Row],[principal]]+Amortization[[#This Row],[property
tax]])</f>
        <v>2091.3545683411835</v>
      </c>
      <c r="I94" s="16">
        <f ca="1">IF(Amortization[[#This Row],[payment
date]]="",0,Amortization[[#This Row],[opening
balance]]-Amortization[[#This Row],[principal]])</f>
        <v>304261.79039998731</v>
      </c>
      <c r="J94" s="39">
        <f ca="1">IF(Amortization[[#This Row],[closing
balance]]&gt;0,LastRow-ROW(),0)</f>
        <v>268</v>
      </c>
    </row>
    <row r="95" spans="2:10" ht="15" customHeight="1">
      <c r="B95" s="39">
        <f>ROWS($B$3:B95)</f>
        <v>93</v>
      </c>
      <c r="C95" s="40">
        <f ca="1">IF(ValuesEntered,IF(Amortization[[#This Row],['#]]&lt;=DurationOfLoan,IF(ROW()-ROW(Amortization[[#Headers],[payment
date]])=1,LoanStart,IF(I94&gt;0,EDATE(C94,1),"")),""),"")</f>
        <v>47591</v>
      </c>
      <c r="D95" s="16">
        <f ca="1">IF(ROW()-ROW(Amortization[[#Headers],[opening
balance]])=1,LoanAmount,IF(Amortization[[#This Row],[payment
date]]="",0,INDEX(Amortization[], ROW()-4,8)))</f>
        <v>304261.79039998731</v>
      </c>
      <c r="E95" s="16">
        <f ca="1">IF(ValuesEntered,IF(ROW()-ROW(Amortization[[#Headers],[interest]])=1,-IPMT(InterestRate/12,1,DurationOfLoan-ROWS($C$3:C95)+1,Amortization[[#This Row],[opening
balance]]),IFERROR(-IPMT(InterestRate/12,1,Amortization[[#This Row],['#
remaining]],D96),0)),0)</f>
        <v>1011.857671014372</v>
      </c>
      <c r="F95" s="16">
        <f ca="1">IFERROR(IF(AND(ValuesEntered,Amortization[[#This Row],[payment
date]]&lt;&gt;""),-PPMT(InterestRate/12,1,DurationOfLoan-ROWS($C$3:C95)+1,Amortization[[#This Row],[opening
balance]]),""),0)</f>
        <v>704.48909567569626</v>
      </c>
      <c r="G95" s="16">
        <f ca="1">IF(Amortization[[#This Row],[payment
date]]="",0,PropertyTaxAmount)</f>
        <v>375</v>
      </c>
      <c r="H95" s="16">
        <f ca="1">IF(Amortization[[#This Row],[payment
date]]="",0,Amortization[[#This Row],[interest]]+Amortization[[#This Row],[principal]]+Amortization[[#This Row],[property
tax]])</f>
        <v>2091.3467666900683</v>
      </c>
      <c r="I95" s="16">
        <f ca="1">IF(Amortization[[#This Row],[payment
date]]="",0,Amortization[[#This Row],[opening
balance]]-Amortization[[#This Row],[principal]])</f>
        <v>303557.30130431161</v>
      </c>
      <c r="J95" s="39">
        <f ca="1">IF(Amortization[[#This Row],[closing
balance]]&gt;0,LastRow-ROW(),0)</f>
        <v>267</v>
      </c>
    </row>
    <row r="96" spans="2:10" ht="15" customHeight="1">
      <c r="B96" s="39">
        <f>ROWS($B$3:B96)</f>
        <v>94</v>
      </c>
      <c r="C96" s="40">
        <f ca="1">IF(ValuesEntered,IF(Amortization[[#This Row],['#]]&lt;=DurationOfLoan,IF(ROW()-ROW(Amortization[[#Headers],[payment
date]])=1,LoanStart,IF(I95&gt;0,EDATE(C95,1),"")),""),"")</f>
        <v>47621</v>
      </c>
      <c r="D96" s="16">
        <f ca="1">IF(ROW()-ROW(Amortization[[#Headers],[opening
balance]])=1,LoanAmount,IF(Amortization[[#This Row],[payment
date]]="",0,INDEX(Amortization[], ROW()-4,8)))</f>
        <v>303557.30130431161</v>
      </c>
      <c r="E96" s="16">
        <f ca="1">IF(ValuesEntered,IF(ROW()-ROW(Amortization[[#Headers],[interest]])=1,-IPMT(InterestRate/12,1,DurationOfLoan-ROWS($C$3:C96)+1,Amortization[[#This Row],[opening
balance]]),IFERROR(-IPMT(InterestRate/12,1,Amortization[[#This Row],['#
remaining]],D97),0)),0)</f>
        <v>1009.5015463721679</v>
      </c>
      <c r="F96" s="16">
        <f ca="1">IFERROR(IF(AND(ValuesEntered,Amortization[[#This Row],[payment
date]]&lt;&gt;""),-PPMT(InterestRate/12,1,DurationOfLoan-ROWS($C$3:C96)+1,Amortization[[#This Row],[opening
balance]]),""),0)</f>
        <v>706.83739266128237</v>
      </c>
      <c r="G96" s="16">
        <f ca="1">IF(Amortization[[#This Row],[payment
date]]="",0,PropertyTaxAmount)</f>
        <v>375</v>
      </c>
      <c r="H96" s="16">
        <f ca="1">IF(Amortization[[#This Row],[payment
date]]="",0,Amortization[[#This Row],[interest]]+Amortization[[#This Row],[principal]]+Amortization[[#This Row],[property
tax]])</f>
        <v>2091.3389390334505</v>
      </c>
      <c r="I96" s="16">
        <f ca="1">IF(Amortization[[#This Row],[payment
date]]="",0,Amortization[[#This Row],[opening
balance]]-Amortization[[#This Row],[principal]])</f>
        <v>302850.46391165035</v>
      </c>
      <c r="J96" s="39">
        <f ca="1">IF(Amortization[[#This Row],[closing
balance]]&gt;0,LastRow-ROW(),0)</f>
        <v>266</v>
      </c>
    </row>
    <row r="97" spans="2:10" ht="15" customHeight="1">
      <c r="B97" s="39">
        <f>ROWS($B$3:B97)</f>
        <v>95</v>
      </c>
      <c r="C97" s="40">
        <f ca="1">IF(ValuesEntered,IF(Amortization[[#This Row],['#]]&lt;=DurationOfLoan,IF(ROW()-ROW(Amortization[[#Headers],[payment
date]])=1,LoanStart,IF(I96&gt;0,EDATE(C96,1),"")),""),"")</f>
        <v>47652</v>
      </c>
      <c r="D97" s="16">
        <f ca="1">IF(ROW()-ROW(Amortization[[#Headers],[opening
balance]])=1,LoanAmount,IF(Amortization[[#This Row],[payment
date]]="",0,INDEX(Amortization[], ROW()-4,8)))</f>
        <v>302850.46391165035</v>
      </c>
      <c r="E97" s="16">
        <f ca="1">IF(ValuesEntered,IF(ROW()-ROW(Amortization[[#Headers],[interest]])=1,-IPMT(InterestRate/12,1,DurationOfLoan-ROWS($C$3:C97)+1,Amortization[[#This Row],[opening
balance]]),IFERROR(-IPMT(InterestRate/12,1,Amortization[[#This Row],['#
remaining]],D98),0)),0)</f>
        <v>1007.1375679811563</v>
      </c>
      <c r="F97" s="16">
        <f ca="1">IFERROR(IF(AND(ValuesEntered,Amortization[[#This Row],[payment
date]]&lt;&gt;""),-PPMT(InterestRate/12,1,DurationOfLoan-ROWS($C$3:C97)+1,Amortization[[#This Row],[opening
balance]]),""),0)</f>
        <v>709.19351730348649</v>
      </c>
      <c r="G97" s="16">
        <f ca="1">IF(Amortization[[#This Row],[payment
date]]="",0,PropertyTaxAmount)</f>
        <v>375</v>
      </c>
      <c r="H97" s="16">
        <f ca="1">IF(Amortization[[#This Row],[payment
date]]="",0,Amortization[[#This Row],[interest]]+Amortization[[#This Row],[principal]]+Amortization[[#This Row],[property
tax]])</f>
        <v>2091.3310852846425</v>
      </c>
      <c r="I97" s="16">
        <f ca="1">IF(Amortization[[#This Row],[payment
date]]="",0,Amortization[[#This Row],[opening
balance]]-Amortization[[#This Row],[principal]])</f>
        <v>302141.27039434685</v>
      </c>
      <c r="J97" s="39">
        <f ca="1">IF(Amortization[[#This Row],[closing
balance]]&gt;0,LastRow-ROW(),0)</f>
        <v>265</v>
      </c>
    </row>
    <row r="98" spans="2:10" ht="15" customHeight="1">
      <c r="B98" s="39">
        <f>ROWS($B$3:B98)</f>
        <v>96</v>
      </c>
      <c r="C98" s="40">
        <f ca="1">IF(ValuesEntered,IF(Amortization[[#This Row],['#]]&lt;=DurationOfLoan,IF(ROW()-ROW(Amortization[[#Headers],[payment
date]])=1,LoanStart,IF(I97&gt;0,EDATE(C97,1),"")),""),"")</f>
        <v>47682</v>
      </c>
      <c r="D98" s="16">
        <f ca="1">IF(ROW()-ROW(Amortization[[#Headers],[opening
balance]])=1,LoanAmount,IF(Amortization[[#This Row],[payment
date]]="",0,INDEX(Amortization[], ROW()-4,8)))</f>
        <v>302141.27039434685</v>
      </c>
      <c r="E98" s="16">
        <f ca="1">IF(ValuesEntered,IF(ROW()-ROW(Amortization[[#Headers],[interest]])=1,-IPMT(InterestRate/12,1,DurationOfLoan-ROWS($C$3:C98)+1,Amortization[[#This Row],[opening
balance]]),IFERROR(-IPMT(InterestRate/12,1,Amortization[[#This Row],['#
remaining]],D99),0)),0)</f>
        <v>1004.7657096621746</v>
      </c>
      <c r="F98" s="16">
        <f ca="1">IFERROR(IF(AND(ValuesEntered,Amortization[[#This Row],[payment
date]]&lt;&gt;""),-PPMT(InterestRate/12,1,DurationOfLoan-ROWS($C$3:C98)+1,Amortization[[#This Row],[opening
balance]]),""),0)</f>
        <v>711.55749569449813</v>
      </c>
      <c r="G98" s="16">
        <f ca="1">IF(Amortization[[#This Row],[payment
date]]="",0,PropertyTaxAmount)</f>
        <v>375</v>
      </c>
      <c r="H98" s="16">
        <f ca="1">IF(Amortization[[#This Row],[payment
date]]="",0,Amortization[[#This Row],[interest]]+Amortization[[#This Row],[principal]]+Amortization[[#This Row],[property
tax]])</f>
        <v>2091.3232053566726</v>
      </c>
      <c r="I98" s="16">
        <f ca="1">IF(Amortization[[#This Row],[payment
date]]="",0,Amortization[[#This Row],[opening
balance]]-Amortization[[#This Row],[principal]])</f>
        <v>301429.71289865236</v>
      </c>
      <c r="J98" s="39">
        <f ca="1">IF(Amortization[[#This Row],[closing
balance]]&gt;0,LastRow-ROW(),0)</f>
        <v>264</v>
      </c>
    </row>
    <row r="99" spans="2:10" ht="15" customHeight="1">
      <c r="B99" s="39">
        <f>ROWS($B$3:B99)</f>
        <v>97</v>
      </c>
      <c r="C99" s="40">
        <f ca="1">IF(ValuesEntered,IF(Amortization[[#This Row],['#]]&lt;=DurationOfLoan,IF(ROW()-ROW(Amortization[[#Headers],[payment
date]])=1,LoanStart,IF(I98&gt;0,EDATE(C98,1),"")),""),"")</f>
        <v>47713</v>
      </c>
      <c r="D99" s="16">
        <f ca="1">IF(ROW()-ROW(Amortization[[#Headers],[opening
balance]])=1,LoanAmount,IF(Amortization[[#This Row],[payment
date]]="",0,INDEX(Amortization[], ROW()-4,8)))</f>
        <v>301429.71289865236</v>
      </c>
      <c r="E99" s="16">
        <f ca="1">IF(ValuesEntered,IF(ROW()-ROW(Amortization[[#Headers],[interest]])=1,-IPMT(InterestRate/12,1,DurationOfLoan-ROWS($C$3:C99)+1,Amortization[[#This Row],[opening
balance]]),IFERROR(-IPMT(InterestRate/12,1,Amortization[[#This Row],['#
remaining]],D100),0)),0)</f>
        <v>1002.3859451487964</v>
      </c>
      <c r="F99" s="16">
        <f ca="1">IFERROR(IF(AND(ValuesEntered,Amortization[[#This Row],[payment
date]]&lt;&gt;""),-PPMT(InterestRate/12,1,DurationOfLoan-ROWS($C$3:C99)+1,Amortization[[#This Row],[opening
balance]]),""),0)</f>
        <v>713.92935401347984</v>
      </c>
      <c r="G99" s="16">
        <f ca="1">IF(Amortization[[#This Row],[payment
date]]="",0,PropertyTaxAmount)</f>
        <v>375</v>
      </c>
      <c r="H99" s="16">
        <f ca="1">IF(Amortization[[#This Row],[payment
date]]="",0,Amortization[[#This Row],[interest]]+Amortization[[#This Row],[principal]]+Amortization[[#This Row],[property
tax]])</f>
        <v>2091.3152991622765</v>
      </c>
      <c r="I99" s="16">
        <f ca="1">IF(Amortization[[#This Row],[payment
date]]="",0,Amortization[[#This Row],[opening
balance]]-Amortization[[#This Row],[principal]])</f>
        <v>300715.78354463889</v>
      </c>
      <c r="J99" s="39">
        <f ca="1">IF(Amortization[[#This Row],[closing
balance]]&gt;0,LastRow-ROW(),0)</f>
        <v>263</v>
      </c>
    </row>
    <row r="100" spans="2:10" ht="15" customHeight="1">
      <c r="B100" s="39">
        <f>ROWS($B$3:B100)</f>
        <v>98</v>
      </c>
      <c r="C100" s="40">
        <f ca="1">IF(ValuesEntered,IF(Amortization[[#This Row],['#]]&lt;=DurationOfLoan,IF(ROW()-ROW(Amortization[[#Headers],[payment
date]])=1,LoanStart,IF(I99&gt;0,EDATE(C99,1),"")),""),"")</f>
        <v>47744</v>
      </c>
      <c r="D100" s="16">
        <f ca="1">IF(ROW()-ROW(Amortization[[#Headers],[opening
balance]])=1,LoanAmount,IF(Amortization[[#This Row],[payment
date]]="",0,INDEX(Amortization[], ROW()-4,8)))</f>
        <v>300715.78354463889</v>
      </c>
      <c r="E100" s="16">
        <f ca="1">IF(ValuesEntered,IF(ROW()-ROW(Amortization[[#Headers],[interest]])=1,-IPMT(InterestRate/12,1,DurationOfLoan-ROWS($C$3:C100)+1,Amortization[[#This Row],[opening
balance]]),IFERROR(-IPMT(InterestRate/12,1,Amortization[[#This Row],['#
remaining]],D101),0)),0)</f>
        <v>999.99824808704011</v>
      </c>
      <c r="F100" s="16">
        <f ca="1">IFERROR(IF(AND(ValuesEntered,Amortization[[#This Row],[payment
date]]&lt;&gt;""),-PPMT(InterestRate/12,1,DurationOfLoan-ROWS($C$3:C100)+1,Amortization[[#This Row],[opening
balance]]),""),0)</f>
        <v>716.3091185268579</v>
      </c>
      <c r="G100" s="16">
        <f ca="1">IF(Amortization[[#This Row],[payment
date]]="",0,PropertyTaxAmount)</f>
        <v>375</v>
      </c>
      <c r="H100" s="16">
        <f ca="1">IF(Amortization[[#This Row],[payment
date]]="",0,Amortization[[#This Row],[interest]]+Amortization[[#This Row],[principal]]+Amortization[[#This Row],[property
tax]])</f>
        <v>2091.307366613898</v>
      </c>
      <c r="I100" s="16">
        <f ca="1">IF(Amortization[[#This Row],[payment
date]]="",0,Amortization[[#This Row],[opening
balance]]-Amortization[[#This Row],[principal]])</f>
        <v>299999.47442611202</v>
      </c>
      <c r="J100" s="39">
        <f ca="1">IF(Amortization[[#This Row],[closing
balance]]&gt;0,LastRow-ROW(),0)</f>
        <v>262</v>
      </c>
    </row>
    <row r="101" spans="2:10" ht="15" customHeight="1">
      <c r="B101" s="39">
        <f>ROWS($B$3:B101)</f>
        <v>99</v>
      </c>
      <c r="C101" s="40">
        <f ca="1">IF(ValuesEntered,IF(Amortization[[#This Row],['#]]&lt;=DurationOfLoan,IF(ROW()-ROW(Amortization[[#Headers],[payment
date]])=1,LoanStart,IF(I100&gt;0,EDATE(C100,1),"")),""),"")</f>
        <v>47774</v>
      </c>
      <c r="D101" s="16">
        <f ca="1">IF(ROW()-ROW(Amortization[[#Headers],[opening
balance]])=1,LoanAmount,IF(Amortization[[#This Row],[payment
date]]="",0,INDEX(Amortization[], ROW()-4,8)))</f>
        <v>299999.47442611202</v>
      </c>
      <c r="E101" s="16">
        <f ca="1">IF(ValuesEntered,IF(ROW()-ROW(Amortization[[#Headers],[interest]])=1,-IPMT(InterestRate/12,1,DurationOfLoan-ROWS($C$3:C101)+1,Amortization[[#This Row],[opening
balance]]),IFERROR(-IPMT(InterestRate/12,1,Amortization[[#This Row],['#
remaining]],D102),0)),0)</f>
        <v>997.60259203507803</v>
      </c>
      <c r="F101" s="16">
        <f ca="1">IFERROR(IF(AND(ValuesEntered,Amortization[[#This Row],[payment
date]]&lt;&gt;""),-PPMT(InterestRate/12,1,DurationOfLoan-ROWS($C$3:C101)+1,Amortization[[#This Row],[opening
balance]]),""),0)</f>
        <v>718.69681558861407</v>
      </c>
      <c r="G101" s="16">
        <f ca="1">IF(Amortization[[#This Row],[payment
date]]="",0,PropertyTaxAmount)</f>
        <v>375</v>
      </c>
      <c r="H101" s="16">
        <f ca="1">IF(Amortization[[#This Row],[payment
date]]="",0,Amortization[[#This Row],[interest]]+Amortization[[#This Row],[principal]]+Amortization[[#This Row],[property
tax]])</f>
        <v>2091.2994076236919</v>
      </c>
      <c r="I101" s="16">
        <f ca="1">IF(Amortization[[#This Row],[payment
date]]="",0,Amortization[[#This Row],[opening
balance]]-Amortization[[#This Row],[principal]])</f>
        <v>299280.77761052339</v>
      </c>
      <c r="J101" s="39">
        <f ca="1">IF(Amortization[[#This Row],[closing
balance]]&gt;0,LastRow-ROW(),0)</f>
        <v>261</v>
      </c>
    </row>
    <row r="102" spans="2:10" ht="15" customHeight="1">
      <c r="B102" s="39">
        <f>ROWS($B$3:B102)</f>
        <v>100</v>
      </c>
      <c r="C102" s="40">
        <f ca="1">IF(ValuesEntered,IF(Amortization[[#This Row],['#]]&lt;=DurationOfLoan,IF(ROW()-ROW(Amortization[[#Headers],[payment
date]])=1,LoanStart,IF(I101&gt;0,EDATE(C101,1),"")),""),"")</f>
        <v>47805</v>
      </c>
      <c r="D102" s="16">
        <f ca="1">IF(ROW()-ROW(Amortization[[#Headers],[opening
balance]])=1,LoanAmount,IF(Amortization[[#This Row],[payment
date]]="",0,INDEX(Amortization[], ROW()-4,8)))</f>
        <v>299280.77761052339</v>
      </c>
      <c r="E102" s="16">
        <f ca="1">IF(ValuesEntered,IF(ROW()-ROW(Amortization[[#Headers],[interest]])=1,-IPMT(InterestRate/12,1,DurationOfLoan-ROWS($C$3:C102)+1,Amortization[[#This Row],[opening
balance]]),IFERROR(-IPMT(InterestRate/12,1,Amortization[[#This Row],['#
remaining]],D103),0)),0)</f>
        <v>995.19895046294289</v>
      </c>
      <c r="F102" s="16">
        <f ca="1">IFERROR(IF(AND(ValuesEntered,Amortization[[#This Row],[payment
date]]&lt;&gt;""),-PPMT(InterestRate/12,1,DurationOfLoan-ROWS($C$3:C102)+1,Amortization[[#This Row],[opening
balance]]),""),0)</f>
        <v>721.09247164057615</v>
      </c>
      <c r="G102" s="16">
        <f ca="1">IF(Amortization[[#This Row],[payment
date]]="",0,PropertyTaxAmount)</f>
        <v>375</v>
      </c>
      <c r="H102" s="16">
        <f ca="1">IF(Amortization[[#This Row],[payment
date]]="",0,Amortization[[#This Row],[interest]]+Amortization[[#This Row],[principal]]+Amortization[[#This Row],[property
tax]])</f>
        <v>2091.2914221035189</v>
      </c>
      <c r="I102" s="16">
        <f ca="1">IF(Amortization[[#This Row],[payment
date]]="",0,Amortization[[#This Row],[opening
balance]]-Amortization[[#This Row],[principal]])</f>
        <v>298559.68513888284</v>
      </c>
      <c r="J102" s="39">
        <f ca="1">IF(Amortization[[#This Row],[closing
balance]]&gt;0,LastRow-ROW(),0)</f>
        <v>260</v>
      </c>
    </row>
    <row r="103" spans="2:10" ht="15" customHeight="1">
      <c r="B103" s="39">
        <f>ROWS($B$3:B103)</f>
        <v>101</v>
      </c>
      <c r="C103" s="40">
        <f ca="1">IF(ValuesEntered,IF(Amortization[[#This Row],['#]]&lt;=DurationOfLoan,IF(ROW()-ROW(Amortization[[#Headers],[payment
date]])=1,LoanStart,IF(I102&gt;0,EDATE(C102,1),"")),""),"")</f>
        <v>47835</v>
      </c>
      <c r="D103" s="16">
        <f ca="1">IF(ROW()-ROW(Amortization[[#Headers],[opening
balance]])=1,LoanAmount,IF(Amortization[[#This Row],[payment
date]]="",0,INDEX(Amortization[], ROW()-4,8)))</f>
        <v>298559.68513888284</v>
      </c>
      <c r="E103" s="16">
        <f ca="1">IF(ValuesEntered,IF(ROW()-ROW(Amortization[[#Headers],[interest]])=1,-IPMT(InterestRate/12,1,DurationOfLoan-ROWS($C$3:C103)+1,Amortization[[#This Row],[opening
balance]]),IFERROR(-IPMT(InterestRate/12,1,Amortization[[#This Row],['#
remaining]],D104),0)),0)</f>
        <v>992.78729675223383</v>
      </c>
      <c r="F103" s="16">
        <f ca="1">IFERROR(IF(AND(ValuesEntered,Amortization[[#This Row],[payment
date]]&lt;&gt;""),-PPMT(InterestRate/12,1,DurationOfLoan-ROWS($C$3:C103)+1,Amortization[[#This Row],[opening
balance]]),""),0)</f>
        <v>723.49611321271152</v>
      </c>
      <c r="G103" s="16">
        <f ca="1">IF(Amortization[[#This Row],[payment
date]]="",0,PropertyTaxAmount)</f>
        <v>375</v>
      </c>
      <c r="H103" s="16">
        <f ca="1">IF(Amortization[[#This Row],[payment
date]]="",0,Amortization[[#This Row],[interest]]+Amortization[[#This Row],[principal]]+Amortization[[#This Row],[property
tax]])</f>
        <v>2091.2834099649453</v>
      </c>
      <c r="I103" s="16">
        <f ca="1">IF(Amortization[[#This Row],[payment
date]]="",0,Amortization[[#This Row],[opening
balance]]-Amortization[[#This Row],[principal]])</f>
        <v>297836.18902567012</v>
      </c>
      <c r="J103" s="39">
        <f ca="1">IF(Amortization[[#This Row],[closing
balance]]&gt;0,LastRow-ROW(),0)</f>
        <v>259</v>
      </c>
    </row>
    <row r="104" spans="2:10" ht="15" customHeight="1">
      <c r="B104" s="39">
        <f>ROWS($B$3:B104)</f>
        <v>102</v>
      </c>
      <c r="C104" s="40">
        <f ca="1">IF(ValuesEntered,IF(Amortization[[#This Row],['#]]&lt;=DurationOfLoan,IF(ROW()-ROW(Amortization[[#Headers],[payment
date]])=1,LoanStart,IF(I103&gt;0,EDATE(C103,1),"")),""),"")</f>
        <v>47866</v>
      </c>
      <c r="D104" s="16">
        <f ca="1">IF(ROW()-ROW(Amortization[[#Headers],[opening
balance]])=1,LoanAmount,IF(Amortization[[#This Row],[payment
date]]="",0,INDEX(Amortization[], ROW()-4,8)))</f>
        <v>297836.18902567012</v>
      </c>
      <c r="E104" s="16">
        <f ca="1">IF(ValuesEntered,IF(ROW()-ROW(Amortization[[#Headers],[interest]])=1,-IPMT(InterestRate/12,1,DurationOfLoan-ROWS($C$3:C104)+1,Amortization[[#This Row],[opening
balance]]),IFERROR(-IPMT(InterestRate/12,1,Amortization[[#This Row],['#
remaining]],D105),0)),0)</f>
        <v>990.36760419582231</v>
      </c>
      <c r="F104" s="16">
        <f ca="1">IFERROR(IF(AND(ValuesEntered,Amortization[[#This Row],[payment
date]]&lt;&gt;""),-PPMT(InterestRate/12,1,DurationOfLoan-ROWS($C$3:C104)+1,Amortization[[#This Row],[opening
balance]]),""),0)</f>
        <v>725.90776692342047</v>
      </c>
      <c r="G104" s="16">
        <f ca="1">IF(Amortization[[#This Row],[payment
date]]="",0,PropertyTaxAmount)</f>
        <v>375</v>
      </c>
      <c r="H104" s="16">
        <f ca="1">IF(Amortization[[#This Row],[payment
date]]="",0,Amortization[[#This Row],[interest]]+Amortization[[#This Row],[principal]]+Amortization[[#This Row],[property
tax]])</f>
        <v>2091.2753711192427</v>
      </c>
      <c r="I104" s="16">
        <f ca="1">IF(Amortization[[#This Row],[payment
date]]="",0,Amortization[[#This Row],[opening
balance]]-Amortization[[#This Row],[principal]])</f>
        <v>297110.28125874669</v>
      </c>
      <c r="J104" s="39">
        <f ca="1">IF(Amortization[[#This Row],[closing
balance]]&gt;0,LastRow-ROW(),0)</f>
        <v>258</v>
      </c>
    </row>
    <row r="105" spans="2:10" ht="15" customHeight="1">
      <c r="B105" s="39">
        <f>ROWS($B$3:B105)</f>
        <v>103</v>
      </c>
      <c r="C105" s="40">
        <f ca="1">IF(ValuesEntered,IF(Amortization[[#This Row],['#]]&lt;=DurationOfLoan,IF(ROW()-ROW(Amortization[[#Headers],[payment
date]])=1,LoanStart,IF(I104&gt;0,EDATE(C104,1),"")),""),"")</f>
        <v>47897</v>
      </c>
      <c r="D105" s="16">
        <f ca="1">IF(ROW()-ROW(Amortization[[#Headers],[opening
balance]])=1,LoanAmount,IF(Amortization[[#This Row],[payment
date]]="",0,INDEX(Amortization[], ROW()-4,8)))</f>
        <v>297110.28125874669</v>
      </c>
      <c r="E105" s="16">
        <f ca="1">IF(ValuesEntered,IF(ROW()-ROW(Amortization[[#Headers],[interest]])=1,-IPMT(InterestRate/12,1,DurationOfLoan-ROWS($C$3:C105)+1,Amortization[[#This Row],[opening
balance]]),IFERROR(-IPMT(InterestRate/12,1,Amortization[[#This Row],['#
remaining]],D106),0)),0)</f>
        <v>987.93984599755618</v>
      </c>
      <c r="F105" s="16">
        <f ca="1">IFERROR(IF(AND(ValuesEntered,Amortization[[#This Row],[payment
date]]&lt;&gt;""),-PPMT(InterestRate/12,1,DurationOfLoan-ROWS($C$3:C105)+1,Amortization[[#This Row],[opening
balance]]),""),0)</f>
        <v>728.32745947983187</v>
      </c>
      <c r="G105" s="16">
        <f ca="1">IF(Amortization[[#This Row],[payment
date]]="",0,PropertyTaxAmount)</f>
        <v>375</v>
      </c>
      <c r="H105" s="16">
        <f ca="1">IF(Amortization[[#This Row],[payment
date]]="",0,Amortization[[#This Row],[interest]]+Amortization[[#This Row],[principal]]+Amortization[[#This Row],[property
tax]])</f>
        <v>2091.2673054773882</v>
      </c>
      <c r="I105" s="16">
        <f ca="1">IF(Amortization[[#This Row],[payment
date]]="",0,Amortization[[#This Row],[opening
balance]]-Amortization[[#This Row],[principal]])</f>
        <v>296381.95379926683</v>
      </c>
      <c r="J105" s="39">
        <f ca="1">IF(Amortization[[#This Row],[closing
balance]]&gt;0,LastRow-ROW(),0)</f>
        <v>257</v>
      </c>
    </row>
    <row r="106" spans="2:10" ht="15" customHeight="1">
      <c r="B106" s="39">
        <f>ROWS($B$3:B106)</f>
        <v>104</v>
      </c>
      <c r="C106" s="40">
        <f ca="1">IF(ValuesEntered,IF(Amortization[[#This Row],['#]]&lt;=DurationOfLoan,IF(ROW()-ROW(Amortization[[#Headers],[payment
date]])=1,LoanStart,IF(I105&gt;0,EDATE(C105,1),"")),""),"")</f>
        <v>47925</v>
      </c>
      <c r="D106" s="16">
        <f ca="1">IF(ROW()-ROW(Amortization[[#Headers],[opening
balance]])=1,LoanAmount,IF(Amortization[[#This Row],[payment
date]]="",0,INDEX(Amortization[], ROW()-4,8)))</f>
        <v>296381.95379926683</v>
      </c>
      <c r="E106" s="16">
        <f ca="1">IF(ValuesEntered,IF(ROW()-ROW(Amortization[[#Headers],[interest]])=1,-IPMT(InterestRate/12,1,DurationOfLoan-ROWS($C$3:C106)+1,Amortization[[#This Row],[opening
balance]]),IFERROR(-IPMT(InterestRate/12,1,Amortization[[#This Row],['#
remaining]],D107),0)),0)</f>
        <v>985.50399527196259</v>
      </c>
      <c r="F106" s="16">
        <f ca="1">IFERROR(IF(AND(ValuesEntered,Amortization[[#This Row],[payment
date]]&lt;&gt;""),-PPMT(InterestRate/12,1,DurationOfLoan-ROWS($C$3:C106)+1,Amortization[[#This Row],[opening
balance]]),""),0)</f>
        <v>730.75521767809789</v>
      </c>
      <c r="G106" s="16">
        <f ca="1">IF(Amortization[[#This Row],[payment
date]]="",0,PropertyTaxAmount)</f>
        <v>375</v>
      </c>
      <c r="H106" s="16">
        <f ca="1">IF(Amortization[[#This Row],[payment
date]]="",0,Amortization[[#This Row],[interest]]+Amortization[[#This Row],[principal]]+Amortization[[#This Row],[property
tax]])</f>
        <v>2091.2592129500604</v>
      </c>
      <c r="I106" s="16">
        <f ca="1">IF(Amortization[[#This Row],[payment
date]]="",0,Amortization[[#This Row],[opening
balance]]-Amortization[[#This Row],[principal]])</f>
        <v>295651.19858158875</v>
      </c>
      <c r="J106" s="39">
        <f ca="1">IF(Amortization[[#This Row],[closing
balance]]&gt;0,LastRow-ROW(),0)</f>
        <v>256</v>
      </c>
    </row>
    <row r="107" spans="2:10" ht="15" customHeight="1">
      <c r="B107" s="39">
        <f>ROWS($B$3:B107)</f>
        <v>105</v>
      </c>
      <c r="C107" s="40">
        <f ca="1">IF(ValuesEntered,IF(Amortization[[#This Row],['#]]&lt;=DurationOfLoan,IF(ROW()-ROW(Amortization[[#Headers],[payment
date]])=1,LoanStart,IF(I106&gt;0,EDATE(C106,1),"")),""),"")</f>
        <v>47956</v>
      </c>
      <c r="D107" s="16">
        <f ca="1">IF(ROW()-ROW(Amortization[[#Headers],[opening
balance]])=1,LoanAmount,IF(Amortization[[#This Row],[payment
date]]="",0,INDEX(Amortization[], ROW()-4,8)))</f>
        <v>295651.19858158875</v>
      </c>
      <c r="E107" s="16">
        <f ca="1">IF(ValuesEntered,IF(ROW()-ROW(Amortization[[#Headers],[interest]])=1,-IPMT(InterestRate/12,1,DurationOfLoan-ROWS($C$3:C107)+1,Amortization[[#This Row],[opening
balance]]),IFERROR(-IPMT(InterestRate/12,1,Amortization[[#This Row],['#
remaining]],D108),0)),0)</f>
        <v>983.06002504395019</v>
      </c>
      <c r="F107" s="16">
        <f ca="1">IFERROR(IF(AND(ValuesEntered,Amortization[[#This Row],[payment
date]]&lt;&gt;""),-PPMT(InterestRate/12,1,DurationOfLoan-ROWS($C$3:C107)+1,Amortization[[#This Row],[opening
balance]]),""),0)</f>
        <v>733.1910684036917</v>
      </c>
      <c r="G107" s="16">
        <f ca="1">IF(Amortization[[#This Row],[payment
date]]="",0,PropertyTaxAmount)</f>
        <v>375</v>
      </c>
      <c r="H107" s="16">
        <f ca="1">IF(Amortization[[#This Row],[payment
date]]="",0,Amortization[[#This Row],[interest]]+Amortization[[#This Row],[principal]]+Amortization[[#This Row],[property
tax]])</f>
        <v>2091.2510934476418</v>
      </c>
      <c r="I107" s="16">
        <f ca="1">IF(Amortization[[#This Row],[payment
date]]="",0,Amortization[[#This Row],[opening
balance]]-Amortization[[#This Row],[principal]])</f>
        <v>294918.00751318503</v>
      </c>
      <c r="J107" s="39">
        <f ca="1">IF(Amortization[[#This Row],[closing
balance]]&gt;0,LastRow-ROW(),0)</f>
        <v>255</v>
      </c>
    </row>
    <row r="108" spans="2:10" ht="15" customHeight="1">
      <c r="B108" s="39">
        <f>ROWS($B$3:B108)</f>
        <v>106</v>
      </c>
      <c r="C108" s="40">
        <f ca="1">IF(ValuesEntered,IF(Amortization[[#This Row],['#]]&lt;=DurationOfLoan,IF(ROW()-ROW(Amortization[[#Headers],[payment
date]])=1,LoanStart,IF(I107&gt;0,EDATE(C107,1),"")),""),"")</f>
        <v>47986</v>
      </c>
      <c r="D108" s="16">
        <f ca="1">IF(ROW()-ROW(Amortization[[#Headers],[opening
balance]])=1,LoanAmount,IF(Amortization[[#This Row],[payment
date]]="",0,INDEX(Amortization[], ROW()-4,8)))</f>
        <v>294918.00751318503</v>
      </c>
      <c r="E108" s="16">
        <f ca="1">IF(ValuesEntered,IF(ROW()-ROW(Amortization[[#Headers],[interest]])=1,-IPMT(InterestRate/12,1,DurationOfLoan-ROWS($C$3:C108)+1,Amortization[[#This Row],[opening
balance]]),IFERROR(-IPMT(InterestRate/12,1,Amortization[[#This Row],['#
remaining]],D109),0)),0)</f>
        <v>980.60790824851119</v>
      </c>
      <c r="F108" s="16">
        <f ca="1">IFERROR(IF(AND(ValuesEntered,Amortization[[#This Row],[payment
date]]&lt;&gt;""),-PPMT(InterestRate/12,1,DurationOfLoan-ROWS($C$3:C108)+1,Amortization[[#This Row],[opening
balance]]),""),0)</f>
        <v>735.63503863170411</v>
      </c>
      <c r="G108" s="16">
        <f ca="1">IF(Amortization[[#This Row],[payment
date]]="",0,PropertyTaxAmount)</f>
        <v>375</v>
      </c>
      <c r="H108" s="16">
        <f ca="1">IF(Amortization[[#This Row],[payment
date]]="",0,Amortization[[#This Row],[interest]]+Amortization[[#This Row],[principal]]+Amortization[[#This Row],[property
tax]])</f>
        <v>2091.2429468802152</v>
      </c>
      <c r="I108" s="16">
        <f ca="1">IF(Amortization[[#This Row],[payment
date]]="",0,Amortization[[#This Row],[opening
balance]]-Amortization[[#This Row],[principal]])</f>
        <v>294182.37247455335</v>
      </c>
      <c r="J108" s="39">
        <f ca="1">IF(Amortization[[#This Row],[closing
balance]]&gt;0,LastRow-ROW(),0)</f>
        <v>254</v>
      </c>
    </row>
    <row r="109" spans="2:10" ht="15" customHeight="1">
      <c r="B109" s="39">
        <f>ROWS($B$3:B109)</f>
        <v>107</v>
      </c>
      <c r="C109" s="40">
        <f ca="1">IF(ValuesEntered,IF(Amortization[[#This Row],['#]]&lt;=DurationOfLoan,IF(ROW()-ROW(Amortization[[#Headers],[payment
date]])=1,LoanStart,IF(I108&gt;0,EDATE(C108,1),"")),""),"")</f>
        <v>48017</v>
      </c>
      <c r="D109" s="16">
        <f ca="1">IF(ROW()-ROW(Amortization[[#Headers],[opening
balance]])=1,LoanAmount,IF(Amortization[[#This Row],[payment
date]]="",0,INDEX(Amortization[], ROW()-4,8)))</f>
        <v>294182.37247455335</v>
      </c>
      <c r="E109" s="16">
        <f ca="1">IF(ValuesEntered,IF(ROW()-ROW(Amortization[[#Headers],[interest]])=1,-IPMT(InterestRate/12,1,DurationOfLoan-ROWS($C$3:C109)+1,Amortization[[#This Row],[opening
balance]]),IFERROR(-IPMT(InterestRate/12,1,Amortization[[#This Row],['#
remaining]],D110),0)),0)</f>
        <v>978.14761773042073</v>
      </c>
      <c r="F109" s="16">
        <f ca="1">IFERROR(IF(AND(ValuesEntered,Amortization[[#This Row],[payment
date]]&lt;&gt;""),-PPMT(InterestRate/12,1,DurationOfLoan-ROWS($C$3:C109)+1,Amortization[[#This Row],[opening
balance]]),""),0)</f>
        <v>738.08715542714299</v>
      </c>
      <c r="G109" s="16">
        <f ca="1">IF(Amortization[[#This Row],[payment
date]]="",0,PropertyTaxAmount)</f>
        <v>375</v>
      </c>
      <c r="H109" s="16">
        <f ca="1">IF(Amortization[[#This Row],[payment
date]]="",0,Amortization[[#This Row],[interest]]+Amortization[[#This Row],[principal]]+Amortization[[#This Row],[property
tax]])</f>
        <v>2091.2347731575637</v>
      </c>
      <c r="I109" s="16">
        <f ca="1">IF(Amortization[[#This Row],[payment
date]]="",0,Amortization[[#This Row],[opening
balance]]-Amortization[[#This Row],[principal]])</f>
        <v>293444.28531912621</v>
      </c>
      <c r="J109" s="39">
        <f ca="1">IF(Amortization[[#This Row],[closing
balance]]&gt;0,LastRow-ROW(),0)</f>
        <v>253</v>
      </c>
    </row>
    <row r="110" spans="2:10" ht="15" customHeight="1">
      <c r="B110" s="39">
        <f>ROWS($B$3:B110)</f>
        <v>108</v>
      </c>
      <c r="C110" s="40">
        <f ca="1">IF(ValuesEntered,IF(Amortization[[#This Row],['#]]&lt;=DurationOfLoan,IF(ROW()-ROW(Amortization[[#Headers],[payment
date]])=1,LoanStart,IF(I109&gt;0,EDATE(C109,1),"")),""),"")</f>
        <v>48047</v>
      </c>
      <c r="D110" s="16">
        <f ca="1">IF(ROW()-ROW(Amortization[[#Headers],[opening
balance]])=1,LoanAmount,IF(Amortization[[#This Row],[payment
date]]="",0,INDEX(Amortization[], ROW()-4,8)))</f>
        <v>293444.28531912621</v>
      </c>
      <c r="E110" s="16">
        <f ca="1">IF(ValuesEntered,IF(ROW()-ROW(Amortization[[#Headers],[interest]])=1,-IPMT(InterestRate/12,1,DurationOfLoan-ROWS($C$3:C110)+1,Amortization[[#This Row],[opening
balance]]),IFERROR(-IPMT(InterestRate/12,1,Amortization[[#This Row],['#
remaining]],D111),0)),0)</f>
        <v>975.67912624393671</v>
      </c>
      <c r="F110" s="16">
        <f ca="1">IFERROR(IF(AND(ValuesEntered,Amortization[[#This Row],[payment
date]]&lt;&gt;""),-PPMT(InterestRate/12,1,DurationOfLoan-ROWS($C$3:C110)+1,Amortization[[#This Row],[opening
balance]]),""),0)</f>
        <v>740.54744594523345</v>
      </c>
      <c r="G110" s="16">
        <f ca="1">IF(Amortization[[#This Row],[payment
date]]="",0,PropertyTaxAmount)</f>
        <v>375</v>
      </c>
      <c r="H110" s="16">
        <f ca="1">IF(Amortization[[#This Row],[payment
date]]="",0,Amortization[[#This Row],[interest]]+Amortization[[#This Row],[principal]]+Amortization[[#This Row],[property
tax]])</f>
        <v>2091.2265721891699</v>
      </c>
      <c r="I110" s="16">
        <f ca="1">IF(Amortization[[#This Row],[payment
date]]="",0,Amortization[[#This Row],[opening
balance]]-Amortization[[#This Row],[principal]])</f>
        <v>292703.737873181</v>
      </c>
      <c r="J110" s="39">
        <f ca="1">IF(Amortization[[#This Row],[closing
balance]]&gt;0,LastRow-ROW(),0)</f>
        <v>252</v>
      </c>
    </row>
    <row r="111" spans="2:10" ht="15" customHeight="1">
      <c r="B111" s="39">
        <f>ROWS($B$3:B111)</f>
        <v>109</v>
      </c>
      <c r="C111" s="40">
        <f ca="1">IF(ValuesEntered,IF(Amortization[[#This Row],['#]]&lt;=DurationOfLoan,IF(ROW()-ROW(Amortization[[#Headers],[payment
date]])=1,LoanStart,IF(I110&gt;0,EDATE(C110,1),"")),""),"")</f>
        <v>48078</v>
      </c>
      <c r="D111" s="16">
        <f ca="1">IF(ROW()-ROW(Amortization[[#Headers],[opening
balance]])=1,LoanAmount,IF(Amortization[[#This Row],[payment
date]]="",0,INDEX(Amortization[], ROW()-4,8)))</f>
        <v>292703.737873181</v>
      </c>
      <c r="E111" s="16">
        <f ca="1">IF(ValuesEntered,IF(ROW()-ROW(Amortization[[#Headers],[interest]])=1,-IPMT(InterestRate/12,1,DurationOfLoan-ROWS($C$3:C111)+1,Amortization[[#This Row],[opening
balance]]),IFERROR(-IPMT(InterestRate/12,1,Amortization[[#This Row],['#
remaining]],D112),0)),0)</f>
        <v>973.20240645249771</v>
      </c>
      <c r="F111" s="16">
        <f ca="1">IFERROR(IF(AND(ValuesEntered,Amortization[[#This Row],[payment
date]]&lt;&gt;""),-PPMT(InterestRate/12,1,DurationOfLoan-ROWS($C$3:C111)+1,Amortization[[#This Row],[opening
balance]]),""),0)</f>
        <v>743.01593743171759</v>
      </c>
      <c r="G111" s="16">
        <f ca="1">IF(Amortization[[#This Row],[payment
date]]="",0,PropertyTaxAmount)</f>
        <v>375</v>
      </c>
      <c r="H111" s="16">
        <f ca="1">IF(Amortization[[#This Row],[payment
date]]="",0,Amortization[[#This Row],[interest]]+Amortization[[#This Row],[principal]]+Amortization[[#This Row],[property
tax]])</f>
        <v>2091.2183438842153</v>
      </c>
      <c r="I111" s="16">
        <f ca="1">IF(Amortization[[#This Row],[payment
date]]="",0,Amortization[[#This Row],[opening
balance]]-Amortization[[#This Row],[principal]])</f>
        <v>291960.72193574929</v>
      </c>
      <c r="J111" s="39">
        <f ca="1">IF(Amortization[[#This Row],[closing
balance]]&gt;0,LastRow-ROW(),0)</f>
        <v>251</v>
      </c>
    </row>
    <row r="112" spans="2:10" ht="15" customHeight="1">
      <c r="B112" s="39">
        <f>ROWS($B$3:B112)</f>
        <v>110</v>
      </c>
      <c r="C112" s="40">
        <f ca="1">IF(ValuesEntered,IF(Amortization[[#This Row],['#]]&lt;=DurationOfLoan,IF(ROW()-ROW(Amortization[[#Headers],[payment
date]])=1,LoanStart,IF(I111&gt;0,EDATE(C111,1),"")),""),"")</f>
        <v>48109</v>
      </c>
      <c r="D112" s="16">
        <f ca="1">IF(ROW()-ROW(Amortization[[#Headers],[opening
balance]])=1,LoanAmount,IF(Amortization[[#This Row],[payment
date]]="",0,INDEX(Amortization[], ROW()-4,8)))</f>
        <v>291960.72193574929</v>
      </c>
      <c r="E112" s="16">
        <f ca="1">IF(ValuesEntered,IF(ROW()-ROW(Amortization[[#Headers],[interest]])=1,-IPMT(InterestRate/12,1,DurationOfLoan-ROWS($C$3:C112)+1,Amortization[[#This Row],[opening
balance]]),IFERROR(-IPMT(InterestRate/12,1,Amortization[[#This Row],['#
remaining]],D113),0)),0)</f>
        <v>970.71743092842053</v>
      </c>
      <c r="F112" s="16">
        <f ca="1">IFERROR(IF(AND(ValuesEntered,Amortization[[#This Row],[payment
date]]&lt;&gt;""),-PPMT(InterestRate/12,1,DurationOfLoan-ROWS($C$3:C112)+1,Amortization[[#This Row],[opening
balance]]),""),0)</f>
        <v>745.49265722315681</v>
      </c>
      <c r="G112" s="16">
        <f ca="1">IF(Amortization[[#This Row],[payment
date]]="",0,PropertyTaxAmount)</f>
        <v>375</v>
      </c>
      <c r="H112" s="16">
        <f ca="1">IF(Amortization[[#This Row],[payment
date]]="",0,Amortization[[#This Row],[interest]]+Amortization[[#This Row],[principal]]+Amortization[[#This Row],[property
tax]])</f>
        <v>2091.2100881515771</v>
      </c>
      <c r="I112" s="16">
        <f ca="1">IF(Amortization[[#This Row],[payment
date]]="",0,Amortization[[#This Row],[opening
balance]]-Amortization[[#This Row],[principal]])</f>
        <v>291215.22927852615</v>
      </c>
      <c r="J112" s="39">
        <f ca="1">IF(Amortization[[#This Row],[closing
balance]]&gt;0,LastRow-ROW(),0)</f>
        <v>250</v>
      </c>
    </row>
    <row r="113" spans="2:10" ht="15" customHeight="1">
      <c r="B113" s="39">
        <f>ROWS($B$3:B113)</f>
        <v>111</v>
      </c>
      <c r="C113" s="40">
        <f ca="1">IF(ValuesEntered,IF(Amortization[[#This Row],['#]]&lt;=DurationOfLoan,IF(ROW()-ROW(Amortization[[#Headers],[payment
date]])=1,LoanStart,IF(I112&gt;0,EDATE(C112,1),"")),""),"")</f>
        <v>48139</v>
      </c>
      <c r="D113" s="16">
        <f ca="1">IF(ROW()-ROW(Amortization[[#Headers],[opening
balance]])=1,LoanAmount,IF(Amortization[[#This Row],[payment
date]]="",0,INDEX(Amortization[], ROW()-4,8)))</f>
        <v>291215.22927852615</v>
      </c>
      <c r="E113" s="16">
        <f ca="1">IF(ValuesEntered,IF(ROW()-ROW(Amortization[[#Headers],[interest]])=1,-IPMT(InterestRate/12,1,DurationOfLoan-ROWS($C$3:C113)+1,Amortization[[#This Row],[opening
balance]]),IFERROR(-IPMT(InterestRate/12,1,Amortization[[#This Row],['#
remaining]],D114),0)),0)</f>
        <v>968.22417215259657</v>
      </c>
      <c r="F113" s="16">
        <f ca="1">IFERROR(IF(AND(ValuesEntered,Amortization[[#This Row],[payment
date]]&lt;&gt;""),-PPMT(InterestRate/12,1,DurationOfLoan-ROWS($C$3:C113)+1,Amortization[[#This Row],[opening
balance]]),""),0)</f>
        <v>747.97763274723388</v>
      </c>
      <c r="G113" s="16">
        <f ca="1">IF(Amortization[[#This Row],[payment
date]]="",0,PropertyTaxAmount)</f>
        <v>375</v>
      </c>
      <c r="H113" s="16">
        <f ca="1">IF(Amortization[[#This Row],[payment
date]]="",0,Amortization[[#This Row],[interest]]+Amortization[[#This Row],[principal]]+Amortization[[#This Row],[property
tax]])</f>
        <v>2091.2018048998307</v>
      </c>
      <c r="I113" s="16">
        <f ca="1">IF(Amortization[[#This Row],[payment
date]]="",0,Amortization[[#This Row],[opening
balance]]-Amortization[[#This Row],[principal]])</f>
        <v>290467.25164577895</v>
      </c>
      <c r="J113" s="39">
        <f ca="1">IF(Amortization[[#This Row],[closing
balance]]&gt;0,LastRow-ROW(),0)</f>
        <v>249</v>
      </c>
    </row>
    <row r="114" spans="2:10" ht="15" customHeight="1">
      <c r="B114" s="39">
        <f>ROWS($B$3:B114)</f>
        <v>112</v>
      </c>
      <c r="C114" s="40">
        <f ca="1">IF(ValuesEntered,IF(Amortization[[#This Row],['#]]&lt;=DurationOfLoan,IF(ROW()-ROW(Amortization[[#Headers],[payment
date]])=1,LoanStart,IF(I113&gt;0,EDATE(C113,1),"")),""),"")</f>
        <v>48170</v>
      </c>
      <c r="D114" s="16">
        <f ca="1">IF(ROW()-ROW(Amortization[[#Headers],[opening
balance]])=1,LoanAmount,IF(Amortization[[#This Row],[payment
date]]="",0,INDEX(Amortization[], ROW()-4,8)))</f>
        <v>290467.25164577895</v>
      </c>
      <c r="E114" s="16">
        <f ca="1">IF(ValuesEntered,IF(ROW()-ROW(Amortization[[#Headers],[interest]])=1,-IPMT(InterestRate/12,1,DurationOfLoan-ROWS($C$3:C114)+1,Amortization[[#This Row],[opening
balance]]),IFERROR(-IPMT(InterestRate/12,1,Amortization[[#This Row],['#
remaining]],D115),0)),0)</f>
        <v>965.72260251418641</v>
      </c>
      <c r="F114" s="16">
        <f ca="1">IFERROR(IF(AND(ValuesEntered,Amortization[[#This Row],[payment
date]]&lt;&gt;""),-PPMT(InterestRate/12,1,DurationOfLoan-ROWS($C$3:C114)+1,Amortization[[#This Row],[opening
balance]]),""),0)</f>
        <v>750.47089152305819</v>
      </c>
      <c r="G114" s="16">
        <f ca="1">IF(Amortization[[#This Row],[payment
date]]="",0,PropertyTaxAmount)</f>
        <v>375</v>
      </c>
      <c r="H114" s="16">
        <f ca="1">IF(Amortization[[#This Row],[payment
date]]="",0,Amortization[[#This Row],[interest]]+Amortization[[#This Row],[principal]]+Amortization[[#This Row],[property
tax]])</f>
        <v>2091.1934940372448</v>
      </c>
      <c r="I114" s="16">
        <f ca="1">IF(Amortization[[#This Row],[payment
date]]="",0,Amortization[[#This Row],[opening
balance]]-Amortization[[#This Row],[principal]])</f>
        <v>289716.78075425589</v>
      </c>
      <c r="J114" s="39">
        <f ca="1">IF(Amortization[[#This Row],[closing
balance]]&gt;0,LastRow-ROW(),0)</f>
        <v>248</v>
      </c>
    </row>
    <row r="115" spans="2:10" ht="15" customHeight="1">
      <c r="B115" s="39">
        <f>ROWS($B$3:B115)</f>
        <v>113</v>
      </c>
      <c r="C115" s="40">
        <f ca="1">IF(ValuesEntered,IF(Amortization[[#This Row],['#]]&lt;=DurationOfLoan,IF(ROW()-ROW(Amortization[[#Headers],[payment
date]])=1,LoanStart,IF(I114&gt;0,EDATE(C114,1),"")),""),"")</f>
        <v>48200</v>
      </c>
      <c r="D115" s="16">
        <f ca="1">IF(ROW()-ROW(Amortization[[#Headers],[opening
balance]])=1,LoanAmount,IF(Amortization[[#This Row],[payment
date]]="",0,INDEX(Amortization[], ROW()-4,8)))</f>
        <v>289716.78075425589</v>
      </c>
      <c r="E115" s="16">
        <f ca="1">IF(ValuesEntered,IF(ROW()-ROW(Amortization[[#Headers],[interest]])=1,-IPMT(InterestRate/12,1,DurationOfLoan-ROWS($C$3:C115)+1,Amortization[[#This Row],[opening
balance]]),IFERROR(-IPMT(InterestRate/12,1,Amortization[[#This Row],['#
remaining]],D116),0)),0)</f>
        <v>963.21269431031476</v>
      </c>
      <c r="F115" s="16">
        <f ca="1">IFERROR(IF(AND(ValuesEntered,Amortization[[#This Row],[payment
date]]&lt;&gt;""),-PPMT(InterestRate/12,1,DurationOfLoan-ROWS($C$3:C115)+1,Amortization[[#This Row],[opening
balance]]),""),0)</f>
        <v>752.97246116146823</v>
      </c>
      <c r="G115" s="16">
        <f ca="1">IF(Amortization[[#This Row],[payment
date]]="",0,PropertyTaxAmount)</f>
        <v>375</v>
      </c>
      <c r="H115" s="16">
        <f ca="1">IF(Amortization[[#This Row],[payment
date]]="",0,Amortization[[#This Row],[interest]]+Amortization[[#This Row],[principal]]+Amortization[[#This Row],[property
tax]])</f>
        <v>2091.1851554717832</v>
      </c>
      <c r="I115" s="16">
        <f ca="1">IF(Amortization[[#This Row],[payment
date]]="",0,Amortization[[#This Row],[opening
balance]]-Amortization[[#This Row],[principal]])</f>
        <v>288963.80829309439</v>
      </c>
      <c r="J115" s="39">
        <f ca="1">IF(Amortization[[#This Row],[closing
balance]]&gt;0,LastRow-ROW(),0)</f>
        <v>247</v>
      </c>
    </row>
    <row r="116" spans="2:10" ht="15" customHeight="1">
      <c r="B116" s="39">
        <f>ROWS($B$3:B116)</f>
        <v>114</v>
      </c>
      <c r="C116" s="40">
        <f ca="1">IF(ValuesEntered,IF(Amortization[[#This Row],['#]]&lt;=DurationOfLoan,IF(ROW()-ROW(Amortization[[#Headers],[payment
date]])=1,LoanStart,IF(I115&gt;0,EDATE(C115,1),"")),""),"")</f>
        <v>48231</v>
      </c>
      <c r="D116" s="16">
        <f ca="1">IF(ROW()-ROW(Amortization[[#Headers],[opening
balance]])=1,LoanAmount,IF(Amortization[[#This Row],[payment
date]]="",0,INDEX(Amortization[], ROW()-4,8)))</f>
        <v>288963.80829309439</v>
      </c>
      <c r="E116" s="16">
        <f ca="1">IF(ValuesEntered,IF(ROW()-ROW(Amortization[[#Headers],[interest]])=1,-IPMT(InterestRate/12,1,DurationOfLoan-ROWS($C$3:C116)+1,Amortization[[#This Row],[opening
balance]]),IFERROR(-IPMT(InterestRate/12,1,Amortization[[#This Row],['#
remaining]],D117),0)),0)</f>
        <v>960.69441974576353</v>
      </c>
      <c r="F116" s="16">
        <f ca="1">IFERROR(IF(AND(ValuesEntered,Amortization[[#This Row],[payment
date]]&lt;&gt;""),-PPMT(InterestRate/12,1,DurationOfLoan-ROWS($C$3:C116)+1,Amortization[[#This Row],[opening
balance]]),""),0)</f>
        <v>755.48236936533976</v>
      </c>
      <c r="G116" s="16">
        <f ca="1">IF(Amortization[[#This Row],[payment
date]]="",0,PropertyTaxAmount)</f>
        <v>375</v>
      </c>
      <c r="H116" s="16">
        <f ca="1">IF(Amortization[[#This Row],[payment
date]]="",0,Amortization[[#This Row],[interest]]+Amortization[[#This Row],[principal]]+Amortization[[#This Row],[property
tax]])</f>
        <v>2091.1767891111031</v>
      </c>
      <c r="I116" s="16">
        <f ca="1">IF(Amortization[[#This Row],[payment
date]]="",0,Amortization[[#This Row],[opening
balance]]-Amortization[[#This Row],[principal]])</f>
        <v>288208.32592372905</v>
      </c>
      <c r="J116" s="39">
        <f ca="1">IF(Amortization[[#This Row],[closing
balance]]&gt;0,LastRow-ROW(),0)</f>
        <v>246</v>
      </c>
    </row>
    <row r="117" spans="2:10" ht="15" customHeight="1">
      <c r="B117" s="39">
        <f>ROWS($B$3:B117)</f>
        <v>115</v>
      </c>
      <c r="C117" s="40">
        <f ca="1">IF(ValuesEntered,IF(Amortization[[#This Row],['#]]&lt;=DurationOfLoan,IF(ROW()-ROW(Amortization[[#Headers],[payment
date]])=1,LoanStart,IF(I116&gt;0,EDATE(C116,1),"")),""),"")</f>
        <v>48262</v>
      </c>
      <c r="D117" s="16">
        <f ca="1">IF(ROW()-ROW(Amortization[[#Headers],[opening
balance]])=1,LoanAmount,IF(Amortization[[#This Row],[payment
date]]="",0,INDEX(Amortization[], ROW()-4,8)))</f>
        <v>288208.32592372905</v>
      </c>
      <c r="E117" s="16">
        <f ca="1">IF(ValuesEntered,IF(ROW()-ROW(Amortization[[#Headers],[interest]])=1,-IPMT(InterestRate/12,1,DurationOfLoan-ROWS($C$3:C117)+1,Amortization[[#This Row],[opening
balance]]),IFERROR(-IPMT(InterestRate/12,1,Amortization[[#This Row],['#
remaining]],D118),0)),0)</f>
        <v>958.16775093266392</v>
      </c>
      <c r="F117" s="16">
        <f ca="1">IFERROR(IF(AND(ValuesEntered,Amortization[[#This Row],[payment
date]]&lt;&gt;""),-PPMT(InterestRate/12,1,DurationOfLoan-ROWS($C$3:C117)+1,Amortization[[#This Row],[opening
balance]]),""),0)</f>
        <v>758.00064392989077</v>
      </c>
      <c r="G117" s="16">
        <f ca="1">IF(Amortization[[#This Row],[payment
date]]="",0,PropertyTaxAmount)</f>
        <v>375</v>
      </c>
      <c r="H117" s="16">
        <f ca="1">IF(Amortization[[#This Row],[payment
date]]="",0,Amortization[[#This Row],[interest]]+Amortization[[#This Row],[principal]]+Amortization[[#This Row],[property
tax]])</f>
        <v>2091.1683948625546</v>
      </c>
      <c r="I117" s="16">
        <f ca="1">IF(Amortization[[#This Row],[payment
date]]="",0,Amortization[[#This Row],[opening
balance]]-Amortization[[#This Row],[principal]])</f>
        <v>287450.32527979917</v>
      </c>
      <c r="J117" s="39">
        <f ca="1">IF(Amortization[[#This Row],[closing
balance]]&gt;0,LastRow-ROW(),0)</f>
        <v>245</v>
      </c>
    </row>
    <row r="118" spans="2:10" ht="15" customHeight="1">
      <c r="B118" s="39">
        <f>ROWS($B$3:B118)</f>
        <v>116</v>
      </c>
      <c r="C118" s="40">
        <f ca="1">IF(ValuesEntered,IF(Amortization[[#This Row],['#]]&lt;=DurationOfLoan,IF(ROW()-ROW(Amortization[[#Headers],[payment
date]])=1,LoanStart,IF(I117&gt;0,EDATE(C117,1),"")),""),"")</f>
        <v>48291</v>
      </c>
      <c r="D118" s="16">
        <f ca="1">IF(ROW()-ROW(Amortization[[#Headers],[opening
balance]])=1,LoanAmount,IF(Amortization[[#This Row],[payment
date]]="",0,INDEX(Amortization[], ROW()-4,8)))</f>
        <v>287450.32527979917</v>
      </c>
      <c r="E118" s="16">
        <f ca="1">IF(ValuesEntered,IF(ROW()-ROW(Amortization[[#Headers],[interest]])=1,-IPMT(InterestRate/12,1,DurationOfLoan-ROWS($C$3:C118)+1,Amortization[[#This Row],[opening
balance]]),IFERROR(-IPMT(InterestRate/12,1,Amortization[[#This Row],['#
remaining]],D119),0)),0)</f>
        <v>955.63265989018726</v>
      </c>
      <c r="F118" s="16">
        <f ca="1">IFERROR(IF(AND(ValuesEntered,Amortization[[#This Row],[payment
date]]&lt;&gt;""),-PPMT(InterestRate/12,1,DurationOfLoan-ROWS($C$3:C118)+1,Amortization[[#This Row],[opening
balance]]),""),0)</f>
        <v>760.5273127429906</v>
      </c>
      <c r="G118" s="16">
        <f ca="1">IF(Amortization[[#This Row],[payment
date]]="",0,PropertyTaxAmount)</f>
        <v>375</v>
      </c>
      <c r="H118" s="16">
        <f ca="1">IF(Amortization[[#This Row],[payment
date]]="",0,Amortization[[#This Row],[interest]]+Amortization[[#This Row],[principal]]+Amortization[[#This Row],[property
tax]])</f>
        <v>2091.1599726331779</v>
      </c>
      <c r="I118" s="16">
        <f ca="1">IF(Amortization[[#This Row],[payment
date]]="",0,Amortization[[#This Row],[opening
balance]]-Amortization[[#This Row],[principal]])</f>
        <v>286689.79796705616</v>
      </c>
      <c r="J118" s="39">
        <f ca="1">IF(Amortization[[#This Row],[closing
balance]]&gt;0,LastRow-ROW(),0)</f>
        <v>244</v>
      </c>
    </row>
    <row r="119" spans="2:10" ht="15" customHeight="1">
      <c r="B119" s="39">
        <f>ROWS($B$3:B119)</f>
        <v>117</v>
      </c>
      <c r="C119" s="40">
        <f ca="1">IF(ValuesEntered,IF(Amortization[[#This Row],['#]]&lt;=DurationOfLoan,IF(ROW()-ROW(Amortization[[#Headers],[payment
date]])=1,LoanStart,IF(I118&gt;0,EDATE(C118,1),"")),""),"")</f>
        <v>48322</v>
      </c>
      <c r="D119" s="16">
        <f ca="1">IF(ROW()-ROW(Amortization[[#Headers],[opening
balance]])=1,LoanAmount,IF(Amortization[[#This Row],[payment
date]]="",0,INDEX(Amortization[], ROW()-4,8)))</f>
        <v>286689.79796705616</v>
      </c>
      <c r="E119" s="16">
        <f ca="1">IF(ValuesEntered,IF(ROW()-ROW(Amortization[[#Headers],[interest]])=1,-IPMT(InterestRate/12,1,DurationOfLoan-ROWS($C$3:C119)+1,Amortization[[#This Row],[opening
balance]]),IFERROR(-IPMT(InterestRate/12,1,Amortization[[#This Row],['#
remaining]],D120),0)),0)</f>
        <v>953.0891185442357</v>
      </c>
      <c r="F119" s="16">
        <f ca="1">IFERROR(IF(AND(ValuesEntered,Amortization[[#This Row],[payment
date]]&lt;&gt;""),-PPMT(InterestRate/12,1,DurationOfLoan-ROWS($C$3:C119)+1,Amortization[[#This Row],[opening
balance]]),""),0)</f>
        <v>763.06240378546704</v>
      </c>
      <c r="G119" s="16">
        <f ca="1">IF(Amortization[[#This Row],[payment
date]]="",0,PropertyTaxAmount)</f>
        <v>375</v>
      </c>
      <c r="H119" s="16">
        <f ca="1">IF(Amortization[[#This Row],[payment
date]]="",0,Amortization[[#This Row],[interest]]+Amortization[[#This Row],[principal]]+Amortization[[#This Row],[property
tax]])</f>
        <v>2091.1515223297029</v>
      </c>
      <c r="I119" s="16">
        <f ca="1">IF(Amortization[[#This Row],[payment
date]]="",0,Amortization[[#This Row],[opening
balance]]-Amortization[[#This Row],[principal]])</f>
        <v>285926.73556327069</v>
      </c>
      <c r="J119" s="39">
        <f ca="1">IF(Amortization[[#This Row],[closing
balance]]&gt;0,LastRow-ROW(),0)</f>
        <v>243</v>
      </c>
    </row>
    <row r="120" spans="2:10" ht="15" customHeight="1">
      <c r="B120" s="39">
        <f>ROWS($B$3:B120)</f>
        <v>118</v>
      </c>
      <c r="C120" s="40">
        <f ca="1">IF(ValuesEntered,IF(Amortization[[#This Row],['#]]&lt;=DurationOfLoan,IF(ROW()-ROW(Amortization[[#Headers],[payment
date]])=1,LoanStart,IF(I119&gt;0,EDATE(C119,1),"")),""),"")</f>
        <v>48352</v>
      </c>
      <c r="D120" s="16">
        <f ca="1">IF(ROW()-ROW(Amortization[[#Headers],[opening
balance]])=1,LoanAmount,IF(Amortization[[#This Row],[payment
date]]="",0,INDEX(Amortization[], ROW()-4,8)))</f>
        <v>285926.73556327069</v>
      </c>
      <c r="E120" s="16">
        <f ca="1">IF(ValuesEntered,IF(ROW()-ROW(Amortization[[#Headers],[interest]])=1,-IPMT(InterestRate/12,1,DurationOfLoan-ROWS($C$3:C120)+1,Amortization[[#This Row],[opening
balance]]),IFERROR(-IPMT(InterestRate/12,1,Amortization[[#This Row],['#
remaining]],D121),0)),0)</f>
        <v>950.53709872713102</v>
      </c>
      <c r="F120" s="16">
        <f ca="1">IFERROR(IF(AND(ValuesEntered,Amortization[[#This Row],[payment
date]]&lt;&gt;""),-PPMT(InterestRate/12,1,DurationOfLoan-ROWS($C$3:C120)+1,Amortization[[#This Row],[opening
balance]]),""),0)</f>
        <v>765.60594513141871</v>
      </c>
      <c r="G120" s="16">
        <f ca="1">IF(Amortization[[#This Row],[payment
date]]="",0,PropertyTaxAmount)</f>
        <v>375</v>
      </c>
      <c r="H120" s="16">
        <f ca="1">IF(Amortization[[#This Row],[payment
date]]="",0,Amortization[[#This Row],[interest]]+Amortization[[#This Row],[principal]]+Amortization[[#This Row],[property
tax]])</f>
        <v>2091.1430438585498</v>
      </c>
      <c r="I120" s="16">
        <f ca="1">IF(Amortization[[#This Row],[payment
date]]="",0,Amortization[[#This Row],[opening
balance]]-Amortization[[#This Row],[principal]])</f>
        <v>285161.1296181393</v>
      </c>
      <c r="J120" s="39">
        <f ca="1">IF(Amortization[[#This Row],[closing
balance]]&gt;0,LastRow-ROW(),0)</f>
        <v>242</v>
      </c>
    </row>
    <row r="121" spans="2:10" ht="15" customHeight="1">
      <c r="B121" s="39">
        <f>ROWS($B$3:B121)</f>
        <v>119</v>
      </c>
      <c r="C121" s="40">
        <f ca="1">IF(ValuesEntered,IF(Amortization[[#This Row],['#]]&lt;=DurationOfLoan,IF(ROW()-ROW(Amortization[[#Headers],[payment
date]])=1,LoanStart,IF(I120&gt;0,EDATE(C120,1),"")),""),"")</f>
        <v>48383</v>
      </c>
      <c r="D121" s="16">
        <f ca="1">IF(ROW()-ROW(Amortization[[#Headers],[opening
balance]])=1,LoanAmount,IF(Amortization[[#This Row],[payment
date]]="",0,INDEX(Amortization[], ROW()-4,8)))</f>
        <v>285161.1296181393</v>
      </c>
      <c r="E121" s="16">
        <f ca="1">IF(ValuesEntered,IF(ROW()-ROW(Amortization[[#Headers],[interest]])=1,-IPMT(InterestRate/12,1,DurationOfLoan-ROWS($C$3:C121)+1,Amortization[[#This Row],[opening
balance]]),IFERROR(-IPMT(InterestRate/12,1,Amortization[[#This Row],['#
remaining]],D122),0)),0)</f>
        <v>947.97657217730273</v>
      </c>
      <c r="F121" s="16">
        <f ca="1">IFERROR(IF(AND(ValuesEntered,Amortization[[#This Row],[payment
date]]&lt;&gt;""),-PPMT(InterestRate/12,1,DurationOfLoan-ROWS($C$3:C121)+1,Amortization[[#This Row],[opening
balance]]),""),0)</f>
        <v>768.1579649485235</v>
      </c>
      <c r="G121" s="16">
        <f ca="1">IF(Amortization[[#This Row],[payment
date]]="",0,PropertyTaxAmount)</f>
        <v>375</v>
      </c>
      <c r="H121" s="16">
        <f ca="1">IF(Amortization[[#This Row],[payment
date]]="",0,Amortization[[#This Row],[interest]]+Amortization[[#This Row],[principal]]+Amortization[[#This Row],[property
tax]])</f>
        <v>2091.1345371258262</v>
      </c>
      <c r="I121" s="16">
        <f ca="1">IF(Amortization[[#This Row],[payment
date]]="",0,Amortization[[#This Row],[opening
balance]]-Amortization[[#This Row],[principal]])</f>
        <v>284392.97165319079</v>
      </c>
      <c r="J121" s="39">
        <f ca="1">IF(Amortization[[#This Row],[closing
balance]]&gt;0,LastRow-ROW(),0)</f>
        <v>241</v>
      </c>
    </row>
    <row r="122" spans="2:10" ht="15" customHeight="1">
      <c r="B122" s="39">
        <f>ROWS($B$3:B122)</f>
        <v>120</v>
      </c>
      <c r="C122" s="40">
        <f ca="1">IF(ValuesEntered,IF(Amortization[[#This Row],['#]]&lt;=DurationOfLoan,IF(ROW()-ROW(Amortization[[#Headers],[payment
date]])=1,LoanStart,IF(I121&gt;0,EDATE(C121,1),"")),""),"")</f>
        <v>48413</v>
      </c>
      <c r="D122" s="16">
        <f ca="1">IF(ROW()-ROW(Amortization[[#Headers],[opening
balance]])=1,LoanAmount,IF(Amortization[[#This Row],[payment
date]]="",0,INDEX(Amortization[], ROW()-4,8)))</f>
        <v>284392.97165319079</v>
      </c>
      <c r="E122" s="16">
        <f ca="1">IF(ValuesEntered,IF(ROW()-ROW(Amortization[[#Headers],[interest]])=1,-IPMT(InterestRate/12,1,DurationOfLoan-ROWS($C$3:C122)+1,Amortization[[#This Row],[opening
balance]]),IFERROR(-IPMT(InterestRate/12,1,Amortization[[#This Row],['#
remaining]],D123),0)),0)</f>
        <v>945.40751053897475</v>
      </c>
      <c r="F122" s="16">
        <f ca="1">IFERROR(IF(AND(ValuesEntered,Amortization[[#This Row],[payment
date]]&lt;&gt;""),-PPMT(InterestRate/12,1,DurationOfLoan-ROWS($C$3:C122)+1,Amortization[[#This Row],[opening
balance]]),""),0)</f>
        <v>770.71849149835202</v>
      </c>
      <c r="G122" s="16">
        <f ca="1">IF(Amortization[[#This Row],[payment
date]]="",0,PropertyTaxAmount)</f>
        <v>375</v>
      </c>
      <c r="H122" s="16">
        <f ca="1">IF(Amortization[[#This Row],[payment
date]]="",0,Amortization[[#This Row],[interest]]+Amortization[[#This Row],[principal]]+Amortization[[#This Row],[property
tax]])</f>
        <v>2091.1260020373265</v>
      </c>
      <c r="I122" s="16">
        <f ca="1">IF(Amortization[[#This Row],[payment
date]]="",0,Amortization[[#This Row],[opening
balance]]-Amortization[[#This Row],[principal]])</f>
        <v>283622.25316169241</v>
      </c>
      <c r="J122" s="39">
        <f ca="1">IF(Amortization[[#This Row],[closing
balance]]&gt;0,LastRow-ROW(),0)</f>
        <v>240</v>
      </c>
    </row>
    <row r="123" spans="2:10" ht="15" customHeight="1">
      <c r="B123" s="39">
        <f>ROWS($B$3:B123)</f>
        <v>121</v>
      </c>
      <c r="C123" s="40">
        <f ca="1">IF(ValuesEntered,IF(Amortization[[#This Row],['#]]&lt;=DurationOfLoan,IF(ROW()-ROW(Amortization[[#Headers],[payment
date]])=1,LoanStart,IF(I122&gt;0,EDATE(C122,1),"")),""),"")</f>
        <v>48444</v>
      </c>
      <c r="D123" s="16">
        <f ca="1">IF(ROW()-ROW(Amortization[[#Headers],[opening
balance]])=1,LoanAmount,IF(Amortization[[#This Row],[payment
date]]="",0,INDEX(Amortization[], ROW()-4,8)))</f>
        <v>283622.25316169241</v>
      </c>
      <c r="E123" s="16">
        <f ca="1">IF(ValuesEntered,IF(ROW()-ROW(Amortization[[#Headers],[interest]])=1,-IPMT(InterestRate/12,1,DurationOfLoan-ROWS($C$3:C123)+1,Amortization[[#This Row],[opening
balance]]),IFERROR(-IPMT(InterestRate/12,1,Amortization[[#This Row],['#
remaining]],D124),0)),0)</f>
        <v>942.82988536185246</v>
      </c>
      <c r="F123" s="16">
        <f ca="1">IFERROR(IF(AND(ValuesEntered,Amortization[[#This Row],[payment
date]]&lt;&gt;""),-PPMT(InterestRate/12,1,DurationOfLoan-ROWS($C$3:C123)+1,Amortization[[#This Row],[opening
balance]]),""),0)</f>
        <v>773.28755313667978</v>
      </c>
      <c r="G123" s="16">
        <f ca="1">IF(Amortization[[#This Row],[payment
date]]="",0,PropertyTaxAmount)</f>
        <v>375</v>
      </c>
      <c r="H123" s="16">
        <f ca="1">IF(Amortization[[#This Row],[payment
date]]="",0,Amortization[[#This Row],[interest]]+Amortization[[#This Row],[principal]]+Amortization[[#This Row],[property
tax]])</f>
        <v>2091.1174384985325</v>
      </c>
      <c r="I123" s="16">
        <f ca="1">IF(Amortization[[#This Row],[payment
date]]="",0,Amortization[[#This Row],[opening
balance]]-Amortization[[#This Row],[principal]])</f>
        <v>282848.96560855571</v>
      </c>
      <c r="J123" s="39">
        <f ca="1">IF(Amortization[[#This Row],[closing
balance]]&gt;0,LastRow-ROW(),0)</f>
        <v>239</v>
      </c>
    </row>
    <row r="124" spans="2:10" ht="15" customHeight="1">
      <c r="B124" s="39">
        <f>ROWS($B$3:B124)</f>
        <v>122</v>
      </c>
      <c r="C124" s="40">
        <f ca="1">IF(ValuesEntered,IF(Amortization[[#This Row],['#]]&lt;=DurationOfLoan,IF(ROW()-ROW(Amortization[[#Headers],[payment
date]])=1,LoanStart,IF(I123&gt;0,EDATE(C123,1),"")),""),"")</f>
        <v>48475</v>
      </c>
      <c r="D124" s="16">
        <f ca="1">IF(ROW()-ROW(Amortization[[#Headers],[opening
balance]])=1,LoanAmount,IF(Amortization[[#This Row],[payment
date]]="",0,INDEX(Amortization[], ROW()-4,8)))</f>
        <v>282848.96560855571</v>
      </c>
      <c r="E124" s="16">
        <f ca="1">IF(ValuesEntered,IF(ROW()-ROW(Amortization[[#Headers],[interest]])=1,-IPMT(InterestRate/12,1,DurationOfLoan-ROWS($C$3:C124)+1,Amortization[[#This Row],[opening
balance]]),IFERROR(-IPMT(InterestRate/12,1,Amortization[[#This Row],['#
remaining]],D125),0)),0)</f>
        <v>940.24366810080642</v>
      </c>
      <c r="F124" s="16">
        <f ca="1">IFERROR(IF(AND(ValuesEntered,Amortization[[#This Row],[payment
date]]&lt;&gt;""),-PPMT(InterestRate/12,1,DurationOfLoan-ROWS($C$3:C124)+1,Amortization[[#This Row],[opening
balance]]),""),0)</f>
        <v>775.86517831380206</v>
      </c>
      <c r="G124" s="16">
        <f ca="1">IF(Amortization[[#This Row],[payment
date]]="",0,PropertyTaxAmount)</f>
        <v>375</v>
      </c>
      <c r="H124" s="16">
        <f ca="1">IF(Amortization[[#This Row],[payment
date]]="",0,Amortization[[#This Row],[interest]]+Amortization[[#This Row],[principal]]+Amortization[[#This Row],[property
tax]])</f>
        <v>2091.1088464146087</v>
      </c>
      <c r="I124" s="16">
        <f ca="1">IF(Amortization[[#This Row],[payment
date]]="",0,Amortization[[#This Row],[opening
balance]]-Amortization[[#This Row],[principal]])</f>
        <v>282073.1004302419</v>
      </c>
      <c r="J124" s="39">
        <f ca="1">IF(Amortization[[#This Row],[closing
balance]]&gt;0,LastRow-ROW(),0)</f>
        <v>238</v>
      </c>
    </row>
    <row r="125" spans="2:10" ht="15" customHeight="1">
      <c r="B125" s="39">
        <f>ROWS($B$3:B125)</f>
        <v>123</v>
      </c>
      <c r="C125" s="40">
        <f ca="1">IF(ValuesEntered,IF(Amortization[[#This Row],['#]]&lt;=DurationOfLoan,IF(ROW()-ROW(Amortization[[#Headers],[payment
date]])=1,LoanStart,IF(I124&gt;0,EDATE(C124,1),"")),""),"")</f>
        <v>48505</v>
      </c>
      <c r="D125" s="16">
        <f ca="1">IF(ROW()-ROW(Amortization[[#Headers],[opening
balance]])=1,LoanAmount,IF(Amortization[[#This Row],[payment
date]]="",0,INDEX(Amortization[], ROW()-4,8)))</f>
        <v>282073.1004302419</v>
      </c>
      <c r="E125" s="16">
        <f ca="1">IF(ValuesEntered,IF(ROW()-ROW(Amortization[[#Headers],[interest]])=1,-IPMT(InterestRate/12,1,DurationOfLoan-ROWS($C$3:C125)+1,Amortization[[#This Row],[opening
balance]]),IFERROR(-IPMT(InterestRate/12,1,Amortization[[#This Row],['#
remaining]],D126),0)),0)</f>
        <v>937.64883011555696</v>
      </c>
      <c r="F125" s="16">
        <f ca="1">IFERROR(IF(AND(ValuesEntered,Amortization[[#This Row],[payment
date]]&lt;&gt;""),-PPMT(InterestRate/12,1,DurationOfLoan-ROWS($C$3:C125)+1,Amortization[[#This Row],[opening
balance]]),""),0)</f>
        <v>778.45139557484765</v>
      </c>
      <c r="G125" s="16">
        <f ca="1">IF(Amortization[[#This Row],[payment
date]]="",0,PropertyTaxAmount)</f>
        <v>375</v>
      </c>
      <c r="H125" s="16">
        <f ca="1">IF(Amortization[[#This Row],[payment
date]]="",0,Amortization[[#This Row],[interest]]+Amortization[[#This Row],[principal]]+Amortization[[#This Row],[property
tax]])</f>
        <v>2091.1002256904048</v>
      </c>
      <c r="I125" s="16">
        <f ca="1">IF(Amortization[[#This Row],[payment
date]]="",0,Amortization[[#This Row],[opening
balance]]-Amortization[[#This Row],[principal]])</f>
        <v>281294.64903466706</v>
      </c>
      <c r="J125" s="39">
        <f ca="1">IF(Amortization[[#This Row],[closing
balance]]&gt;0,LastRow-ROW(),0)</f>
        <v>237</v>
      </c>
    </row>
    <row r="126" spans="2:10" ht="15" customHeight="1">
      <c r="B126" s="39">
        <f>ROWS($B$3:B126)</f>
        <v>124</v>
      </c>
      <c r="C126" s="40">
        <f ca="1">IF(ValuesEntered,IF(Amortization[[#This Row],['#]]&lt;=DurationOfLoan,IF(ROW()-ROW(Amortization[[#Headers],[payment
date]])=1,LoanStart,IF(I125&gt;0,EDATE(C125,1),"")),""),"")</f>
        <v>48536</v>
      </c>
      <c r="D126" s="16">
        <f ca="1">IF(ROW()-ROW(Amortization[[#Headers],[opening
balance]])=1,LoanAmount,IF(Amortization[[#This Row],[payment
date]]="",0,INDEX(Amortization[], ROW()-4,8)))</f>
        <v>281294.64903466706</v>
      </c>
      <c r="E126" s="16">
        <f ca="1">IF(ValuesEntered,IF(ROW()-ROW(Amortization[[#Headers],[interest]])=1,-IPMT(InterestRate/12,1,DurationOfLoan-ROWS($C$3:C126)+1,Amortization[[#This Row],[opening
balance]]),IFERROR(-IPMT(InterestRate/12,1,Amortization[[#This Row],['#
remaining]],D127),0)),0)</f>
        <v>935.04534267035672</v>
      </c>
      <c r="F126" s="16">
        <f ca="1">IFERROR(IF(AND(ValuesEntered,Amortization[[#This Row],[payment
date]]&lt;&gt;""),-PPMT(InterestRate/12,1,DurationOfLoan-ROWS($C$3:C126)+1,Amortization[[#This Row],[opening
balance]]),""),0)</f>
        <v>781.04623356009745</v>
      </c>
      <c r="G126" s="16">
        <f ca="1">IF(Amortization[[#This Row],[payment
date]]="",0,PropertyTaxAmount)</f>
        <v>375</v>
      </c>
      <c r="H126" s="16">
        <f ca="1">IF(Amortization[[#This Row],[payment
date]]="",0,Amortization[[#This Row],[interest]]+Amortization[[#This Row],[principal]]+Amortization[[#This Row],[property
tax]])</f>
        <v>2091.0915762304539</v>
      </c>
      <c r="I126" s="16">
        <f ca="1">IF(Amortization[[#This Row],[payment
date]]="",0,Amortization[[#This Row],[opening
balance]]-Amortization[[#This Row],[principal]])</f>
        <v>280513.60280110699</v>
      </c>
      <c r="J126" s="39">
        <f ca="1">IF(Amortization[[#This Row],[closing
balance]]&gt;0,LastRow-ROW(),0)</f>
        <v>236</v>
      </c>
    </row>
    <row r="127" spans="2:10" ht="15" customHeight="1">
      <c r="B127" s="39">
        <f>ROWS($B$3:B127)</f>
        <v>125</v>
      </c>
      <c r="C127" s="40">
        <f ca="1">IF(ValuesEntered,IF(Amortization[[#This Row],['#]]&lt;=DurationOfLoan,IF(ROW()-ROW(Amortization[[#Headers],[payment
date]])=1,LoanStart,IF(I126&gt;0,EDATE(C126,1),"")),""),"")</f>
        <v>48566</v>
      </c>
      <c r="D127" s="16">
        <f ca="1">IF(ROW()-ROW(Amortization[[#Headers],[opening
balance]])=1,LoanAmount,IF(Amortization[[#This Row],[payment
date]]="",0,INDEX(Amortization[], ROW()-4,8)))</f>
        <v>280513.60280110699</v>
      </c>
      <c r="E127" s="16">
        <f ca="1">IF(ValuesEntered,IF(ROW()-ROW(Amortization[[#Headers],[interest]])=1,-IPMT(InterestRate/12,1,DurationOfLoan-ROWS($C$3:C127)+1,Amortization[[#This Row],[opening
balance]]),IFERROR(-IPMT(InterestRate/12,1,Amortization[[#This Row],['#
remaining]],D128),0)),0)</f>
        <v>932.43317693367237</v>
      </c>
      <c r="F127" s="16">
        <f ca="1">IFERROR(IF(AND(ValuesEntered,Amortization[[#This Row],[payment
date]]&lt;&gt;""),-PPMT(InterestRate/12,1,DurationOfLoan-ROWS($C$3:C127)+1,Amortization[[#This Row],[opening
balance]]),""),0)</f>
        <v>783.64972100529781</v>
      </c>
      <c r="G127" s="16">
        <f ca="1">IF(Amortization[[#This Row],[payment
date]]="",0,PropertyTaxAmount)</f>
        <v>375</v>
      </c>
      <c r="H127" s="16">
        <f ca="1">IF(Amortization[[#This Row],[payment
date]]="",0,Amortization[[#This Row],[interest]]+Amortization[[#This Row],[principal]]+Amortization[[#This Row],[property
tax]])</f>
        <v>2091.0828979389703</v>
      </c>
      <c r="I127" s="16">
        <f ca="1">IF(Amortization[[#This Row],[payment
date]]="",0,Amortization[[#This Row],[opening
balance]]-Amortization[[#This Row],[principal]])</f>
        <v>279729.9530801017</v>
      </c>
      <c r="J127" s="39">
        <f ca="1">IF(Amortization[[#This Row],[closing
balance]]&gt;0,LastRow-ROW(),0)</f>
        <v>235</v>
      </c>
    </row>
    <row r="128" spans="2:10" ht="15" customHeight="1">
      <c r="B128" s="39">
        <f>ROWS($B$3:B128)</f>
        <v>126</v>
      </c>
      <c r="C128" s="40">
        <f ca="1">IF(ValuesEntered,IF(Amortization[[#This Row],['#]]&lt;=DurationOfLoan,IF(ROW()-ROW(Amortization[[#Headers],[payment
date]])=1,LoanStart,IF(I127&gt;0,EDATE(C127,1),"")),""),"")</f>
        <v>48597</v>
      </c>
      <c r="D128" s="16">
        <f ca="1">IF(ROW()-ROW(Amortization[[#Headers],[opening
balance]])=1,LoanAmount,IF(Amortization[[#This Row],[payment
date]]="",0,INDEX(Amortization[], ROW()-4,8)))</f>
        <v>279729.9530801017</v>
      </c>
      <c r="E128" s="16">
        <f ca="1">IF(ValuesEntered,IF(ROW()-ROW(Amortization[[#Headers],[interest]])=1,-IPMT(InterestRate/12,1,DurationOfLoan-ROWS($C$3:C128)+1,Amortization[[#This Row],[opening
balance]]),IFERROR(-IPMT(InterestRate/12,1,Amortization[[#This Row],['#
remaining]],D129),0)),0)</f>
        <v>929.81230397786578</v>
      </c>
      <c r="F128" s="16">
        <f ca="1">IFERROR(IF(AND(ValuesEntered,Amortization[[#This Row],[payment
date]]&lt;&gt;""),-PPMT(InterestRate/12,1,DurationOfLoan-ROWS($C$3:C128)+1,Amortization[[#This Row],[opening
balance]]),""),0)</f>
        <v>786.26188674198215</v>
      </c>
      <c r="G128" s="16">
        <f ca="1">IF(Amortization[[#This Row],[payment
date]]="",0,PropertyTaxAmount)</f>
        <v>375</v>
      </c>
      <c r="H128" s="16">
        <f ca="1">IF(Amortization[[#This Row],[payment
date]]="",0,Amortization[[#This Row],[interest]]+Amortization[[#This Row],[principal]]+Amortization[[#This Row],[property
tax]])</f>
        <v>2091.074190719848</v>
      </c>
      <c r="I128" s="16">
        <f ca="1">IF(Amortization[[#This Row],[payment
date]]="",0,Amortization[[#This Row],[opening
balance]]-Amortization[[#This Row],[principal]])</f>
        <v>278943.69119335973</v>
      </c>
      <c r="J128" s="39">
        <f ca="1">IF(Amortization[[#This Row],[closing
balance]]&gt;0,LastRow-ROW(),0)</f>
        <v>234</v>
      </c>
    </row>
    <row r="129" spans="2:10" ht="15" customHeight="1">
      <c r="B129" s="39">
        <f>ROWS($B$3:B129)</f>
        <v>127</v>
      </c>
      <c r="C129" s="40">
        <f ca="1">IF(ValuesEntered,IF(Amortization[[#This Row],['#]]&lt;=DurationOfLoan,IF(ROW()-ROW(Amortization[[#Headers],[payment
date]])=1,LoanStart,IF(I128&gt;0,EDATE(C128,1),"")),""),"")</f>
        <v>48628</v>
      </c>
      <c r="D129" s="16">
        <f ca="1">IF(ROW()-ROW(Amortization[[#Headers],[opening
balance]])=1,LoanAmount,IF(Amortization[[#This Row],[payment
date]]="",0,INDEX(Amortization[], ROW()-4,8)))</f>
        <v>278943.69119335973</v>
      </c>
      <c r="E129" s="16">
        <f ca="1">IF(ValuesEntered,IF(ROW()-ROW(Amortization[[#Headers],[interest]])=1,-IPMT(InterestRate/12,1,DurationOfLoan-ROWS($C$3:C129)+1,Amortization[[#This Row],[opening
balance]]),IFERROR(-IPMT(InterestRate/12,1,Amortization[[#This Row],['#
remaining]],D130),0)),0)</f>
        <v>927.18269477887316</v>
      </c>
      <c r="F129" s="16">
        <f ca="1">IFERROR(IF(AND(ValuesEntered,Amortization[[#This Row],[payment
date]]&lt;&gt;""),-PPMT(InterestRate/12,1,DurationOfLoan-ROWS($C$3:C129)+1,Amortization[[#This Row],[opening
balance]]),""),0)</f>
        <v>788.88275969778874</v>
      </c>
      <c r="G129" s="16">
        <f ca="1">IF(Amortization[[#This Row],[payment
date]]="",0,PropertyTaxAmount)</f>
        <v>375</v>
      </c>
      <c r="H129" s="16">
        <f ca="1">IF(Amortization[[#This Row],[payment
date]]="",0,Amortization[[#This Row],[interest]]+Amortization[[#This Row],[principal]]+Amortization[[#This Row],[property
tax]])</f>
        <v>2091.0654544766621</v>
      </c>
      <c r="I129" s="16">
        <f ca="1">IF(Amortization[[#This Row],[payment
date]]="",0,Amortization[[#This Row],[opening
balance]]-Amortization[[#This Row],[principal]])</f>
        <v>278154.80843366194</v>
      </c>
      <c r="J129" s="39">
        <f ca="1">IF(Amortization[[#This Row],[closing
balance]]&gt;0,LastRow-ROW(),0)</f>
        <v>233</v>
      </c>
    </row>
    <row r="130" spans="2:10" ht="15" customHeight="1">
      <c r="B130" s="39">
        <f>ROWS($B$3:B130)</f>
        <v>128</v>
      </c>
      <c r="C130" s="40">
        <f ca="1">IF(ValuesEntered,IF(Amortization[[#This Row],['#]]&lt;=DurationOfLoan,IF(ROW()-ROW(Amortization[[#Headers],[payment
date]])=1,LoanStart,IF(I129&gt;0,EDATE(C129,1),"")),""),"")</f>
        <v>48656</v>
      </c>
      <c r="D130" s="16">
        <f ca="1">IF(ROW()-ROW(Amortization[[#Headers],[opening
balance]])=1,LoanAmount,IF(Amortization[[#This Row],[payment
date]]="",0,INDEX(Amortization[], ROW()-4,8)))</f>
        <v>278154.80843366194</v>
      </c>
      <c r="E130" s="16">
        <f ca="1">IF(ValuesEntered,IF(ROW()-ROW(Amortization[[#Headers],[interest]])=1,-IPMT(InterestRate/12,1,DurationOfLoan-ROWS($C$3:C130)+1,Amortization[[#This Row],[opening
balance]]),IFERROR(-IPMT(InterestRate/12,1,Amortization[[#This Row],['#
remaining]],D131),0)),0)</f>
        <v>924.54432021588389</v>
      </c>
      <c r="F130" s="16">
        <f ca="1">IFERROR(IF(AND(ValuesEntered,Amortization[[#This Row],[payment
date]]&lt;&gt;""),-PPMT(InterestRate/12,1,DurationOfLoan-ROWS($C$3:C130)+1,Amortization[[#This Row],[opening
balance]]),""),0)</f>
        <v>791.51236889678137</v>
      </c>
      <c r="G130" s="16">
        <f ca="1">IF(Amortization[[#This Row],[payment
date]]="",0,PropertyTaxAmount)</f>
        <v>375</v>
      </c>
      <c r="H130" s="16">
        <f ca="1">IF(Amortization[[#This Row],[payment
date]]="",0,Amortization[[#This Row],[interest]]+Amortization[[#This Row],[principal]]+Amortization[[#This Row],[property
tax]])</f>
        <v>2091.0566891126655</v>
      </c>
      <c r="I130" s="16">
        <f ca="1">IF(Amortization[[#This Row],[payment
date]]="",0,Amortization[[#This Row],[opening
balance]]-Amortization[[#This Row],[principal]])</f>
        <v>277363.29606476513</v>
      </c>
      <c r="J130" s="39">
        <f ca="1">IF(Amortization[[#This Row],[closing
balance]]&gt;0,LastRow-ROW(),0)</f>
        <v>232</v>
      </c>
    </row>
    <row r="131" spans="2:10" ht="15" customHeight="1">
      <c r="B131" s="39">
        <f>ROWS($B$3:B131)</f>
        <v>129</v>
      </c>
      <c r="C131" s="40">
        <f ca="1">IF(ValuesEntered,IF(Amortization[[#This Row],['#]]&lt;=DurationOfLoan,IF(ROW()-ROW(Amortization[[#Headers],[payment
date]])=1,LoanStart,IF(I130&gt;0,EDATE(C130,1),"")),""),"")</f>
        <v>48687</v>
      </c>
      <c r="D131" s="16">
        <f ca="1">IF(ROW()-ROW(Amortization[[#Headers],[opening
balance]])=1,LoanAmount,IF(Amortization[[#This Row],[payment
date]]="",0,INDEX(Amortization[], ROW()-4,8)))</f>
        <v>277363.29606476513</v>
      </c>
      <c r="E131" s="16">
        <f ca="1">IF(ValuesEntered,IF(ROW()-ROW(Amortization[[#Headers],[interest]])=1,-IPMT(InterestRate/12,1,DurationOfLoan-ROWS($C$3:C131)+1,Amortization[[#This Row],[opening
balance]]),IFERROR(-IPMT(InterestRate/12,1,Amortization[[#This Row],['#
remaining]],D132),0)),0)</f>
        <v>921.89715107101802</v>
      </c>
      <c r="F131" s="16">
        <f ca="1">IFERROR(IF(AND(ValuesEntered,Amortization[[#This Row],[payment
date]]&lt;&gt;""),-PPMT(InterestRate/12,1,DurationOfLoan-ROWS($C$3:C131)+1,Amortization[[#This Row],[opening
balance]]),""),0)</f>
        <v>794.15074345977064</v>
      </c>
      <c r="G131" s="16">
        <f ca="1">IF(Amortization[[#This Row],[payment
date]]="",0,PropertyTaxAmount)</f>
        <v>375</v>
      </c>
      <c r="H131" s="16">
        <f ca="1">IF(Amortization[[#This Row],[payment
date]]="",0,Amortization[[#This Row],[interest]]+Amortization[[#This Row],[principal]]+Amortization[[#This Row],[property
tax]])</f>
        <v>2091.0478945307887</v>
      </c>
      <c r="I131" s="16">
        <f ca="1">IF(Amortization[[#This Row],[payment
date]]="",0,Amortization[[#This Row],[opening
balance]]-Amortization[[#This Row],[principal]])</f>
        <v>276569.14532130538</v>
      </c>
      <c r="J131" s="39">
        <f ca="1">IF(Amortization[[#This Row],[closing
balance]]&gt;0,LastRow-ROW(),0)</f>
        <v>231</v>
      </c>
    </row>
    <row r="132" spans="2:10" ht="15" customHeight="1">
      <c r="B132" s="39">
        <f>ROWS($B$3:B132)</f>
        <v>130</v>
      </c>
      <c r="C132" s="40">
        <f ca="1">IF(ValuesEntered,IF(Amortization[[#This Row],['#]]&lt;=DurationOfLoan,IF(ROW()-ROW(Amortization[[#Headers],[payment
date]])=1,LoanStart,IF(I131&gt;0,EDATE(C131,1),"")),""),"")</f>
        <v>48717</v>
      </c>
      <c r="D132" s="16">
        <f ca="1">IF(ROW()-ROW(Amortization[[#Headers],[opening
balance]])=1,LoanAmount,IF(Amortization[[#This Row],[payment
date]]="",0,INDEX(Amortization[], ROW()-4,8)))</f>
        <v>276569.14532130538</v>
      </c>
      <c r="E132" s="16">
        <f ca="1">IF(ValuesEntered,IF(ROW()-ROW(Amortization[[#Headers],[interest]])=1,-IPMT(InterestRate/12,1,DurationOfLoan-ROWS($C$3:C132)+1,Amortization[[#This Row],[opening
balance]]),IFERROR(-IPMT(InterestRate/12,1,Amortization[[#This Row],['#
remaining]],D133),0)),0)</f>
        <v>919.24115802900246</v>
      </c>
      <c r="F132" s="16">
        <f ca="1">IFERROR(IF(AND(ValuesEntered,Amortization[[#This Row],[payment
date]]&lt;&gt;""),-PPMT(InterestRate/12,1,DurationOfLoan-ROWS($C$3:C132)+1,Amortization[[#This Row],[opening
balance]]),""),0)</f>
        <v>796.79791260463651</v>
      </c>
      <c r="G132" s="16">
        <f ca="1">IF(Amortization[[#This Row],[payment
date]]="",0,PropertyTaxAmount)</f>
        <v>375</v>
      </c>
      <c r="H132" s="16">
        <f ca="1">IF(Amortization[[#This Row],[payment
date]]="",0,Amortization[[#This Row],[interest]]+Amortization[[#This Row],[principal]]+Amortization[[#This Row],[property
tax]])</f>
        <v>2091.0390706336389</v>
      </c>
      <c r="I132" s="16">
        <f ca="1">IF(Amortization[[#This Row],[payment
date]]="",0,Amortization[[#This Row],[opening
balance]]-Amortization[[#This Row],[principal]])</f>
        <v>275772.34740870073</v>
      </c>
      <c r="J132" s="39">
        <f ca="1">IF(Amortization[[#This Row],[closing
balance]]&gt;0,LastRow-ROW(),0)</f>
        <v>230</v>
      </c>
    </row>
    <row r="133" spans="2:10" ht="15" customHeight="1">
      <c r="B133" s="39">
        <f>ROWS($B$3:B133)</f>
        <v>131</v>
      </c>
      <c r="C133" s="40">
        <f ca="1">IF(ValuesEntered,IF(Amortization[[#This Row],['#]]&lt;=DurationOfLoan,IF(ROW()-ROW(Amortization[[#Headers],[payment
date]])=1,LoanStart,IF(I132&gt;0,EDATE(C132,1),"")),""),"")</f>
        <v>48748</v>
      </c>
      <c r="D133" s="16">
        <f ca="1">IF(ROW()-ROW(Amortization[[#Headers],[opening
balance]])=1,LoanAmount,IF(Amortization[[#This Row],[payment
date]]="",0,INDEX(Amortization[], ROW()-4,8)))</f>
        <v>275772.34740870073</v>
      </c>
      <c r="E133" s="16">
        <f ca="1">IF(ValuesEntered,IF(ROW()-ROW(Amortization[[#Headers],[interest]])=1,-IPMT(InterestRate/12,1,DurationOfLoan-ROWS($C$3:C133)+1,Amortization[[#This Row],[opening
balance]]),IFERROR(-IPMT(InterestRate/12,1,Amortization[[#This Row],['#
remaining]],D134),0)),0)</f>
        <v>916.57631167684713</v>
      </c>
      <c r="F133" s="16">
        <f ca="1">IFERROR(IF(AND(ValuesEntered,Amortization[[#This Row],[payment
date]]&lt;&gt;""),-PPMT(InterestRate/12,1,DurationOfLoan-ROWS($C$3:C133)+1,Amortization[[#This Row],[opening
balance]]),""),0)</f>
        <v>799.45390564665195</v>
      </c>
      <c r="G133" s="16">
        <f ca="1">IF(Amortization[[#This Row],[payment
date]]="",0,PropertyTaxAmount)</f>
        <v>375</v>
      </c>
      <c r="H133" s="16">
        <f ca="1">IF(Amortization[[#This Row],[payment
date]]="",0,Amortization[[#This Row],[interest]]+Amortization[[#This Row],[principal]]+Amortization[[#This Row],[property
tax]])</f>
        <v>2091.0302173234991</v>
      </c>
      <c r="I133" s="16">
        <f ca="1">IF(Amortization[[#This Row],[payment
date]]="",0,Amortization[[#This Row],[opening
balance]]-Amortization[[#This Row],[principal]])</f>
        <v>274972.8935030541</v>
      </c>
      <c r="J133" s="39">
        <f ca="1">IF(Amortization[[#This Row],[closing
balance]]&gt;0,LastRow-ROW(),0)</f>
        <v>229</v>
      </c>
    </row>
    <row r="134" spans="2:10" ht="15" customHeight="1">
      <c r="B134" s="39">
        <f>ROWS($B$3:B134)</f>
        <v>132</v>
      </c>
      <c r="C134" s="40">
        <f ca="1">IF(ValuesEntered,IF(Amortization[[#This Row],['#]]&lt;=DurationOfLoan,IF(ROW()-ROW(Amortization[[#Headers],[payment
date]])=1,LoanStart,IF(I133&gt;0,EDATE(C133,1),"")),""),"")</f>
        <v>48778</v>
      </c>
      <c r="D134" s="16">
        <f ca="1">IF(ROW()-ROW(Amortization[[#Headers],[opening
balance]])=1,LoanAmount,IF(Amortization[[#This Row],[payment
date]]="",0,INDEX(Amortization[], ROW()-4,8)))</f>
        <v>274972.8935030541</v>
      </c>
      <c r="E134" s="16">
        <f ca="1">IF(ValuesEntered,IF(ROW()-ROW(Amortization[[#Headers],[interest]])=1,-IPMT(InterestRate/12,1,DurationOfLoan-ROWS($C$3:C134)+1,Amortization[[#This Row],[opening
balance]]),IFERROR(-IPMT(InterestRate/12,1,Amortization[[#This Row],['#
remaining]],D135),0)),0)</f>
        <v>913.90258250351769</v>
      </c>
      <c r="F134" s="16">
        <f ca="1">IFERROR(IF(AND(ValuesEntered,Amortization[[#This Row],[payment
date]]&lt;&gt;""),-PPMT(InterestRate/12,1,DurationOfLoan-ROWS($C$3:C134)+1,Amortization[[#This Row],[opening
balance]]),""),0)</f>
        <v>802.11875199880762</v>
      </c>
      <c r="G134" s="16">
        <f ca="1">IF(Amortization[[#This Row],[payment
date]]="",0,PropertyTaxAmount)</f>
        <v>375</v>
      </c>
      <c r="H134" s="16">
        <f ca="1">IF(Amortization[[#This Row],[payment
date]]="",0,Amortization[[#This Row],[interest]]+Amortization[[#This Row],[principal]]+Amortization[[#This Row],[property
tax]])</f>
        <v>2091.0213345023253</v>
      </c>
      <c r="I134" s="16">
        <f ca="1">IF(Amortization[[#This Row],[payment
date]]="",0,Amortization[[#This Row],[opening
balance]]-Amortization[[#This Row],[principal]])</f>
        <v>274170.77475105529</v>
      </c>
      <c r="J134" s="39">
        <f ca="1">IF(Amortization[[#This Row],[closing
balance]]&gt;0,LastRow-ROW(),0)</f>
        <v>228</v>
      </c>
    </row>
    <row r="135" spans="2:10" ht="15" customHeight="1">
      <c r="B135" s="39">
        <f>ROWS($B$3:B135)</f>
        <v>133</v>
      </c>
      <c r="C135" s="40">
        <f ca="1">IF(ValuesEntered,IF(Amortization[[#This Row],['#]]&lt;=DurationOfLoan,IF(ROW()-ROW(Amortization[[#Headers],[payment
date]])=1,LoanStart,IF(I134&gt;0,EDATE(C134,1),"")),""),"")</f>
        <v>48809</v>
      </c>
      <c r="D135" s="16">
        <f ca="1">IF(ROW()-ROW(Amortization[[#Headers],[opening
balance]])=1,LoanAmount,IF(Amortization[[#This Row],[payment
date]]="",0,INDEX(Amortization[], ROW()-4,8)))</f>
        <v>274170.77475105529</v>
      </c>
      <c r="E135" s="16">
        <f ca="1">IF(ValuesEntered,IF(ROW()-ROW(Amortization[[#Headers],[interest]])=1,-IPMT(InterestRate/12,1,DurationOfLoan-ROWS($C$3:C135)+1,Amortization[[#This Row],[opening
balance]]),IFERROR(-IPMT(InterestRate/12,1,Amortization[[#This Row],['#
remaining]],D136),0)),0)</f>
        <v>911.21994089961061</v>
      </c>
      <c r="F135" s="16">
        <f ca="1">IFERROR(IF(AND(ValuesEntered,Amortization[[#This Row],[payment
date]]&lt;&gt;""),-PPMT(InterestRate/12,1,DurationOfLoan-ROWS($C$3:C135)+1,Amortization[[#This Row],[opening
balance]]),""),0)</f>
        <v>804.79248117213706</v>
      </c>
      <c r="G135" s="16">
        <f ca="1">IF(Amortization[[#This Row],[payment
date]]="",0,PropertyTaxAmount)</f>
        <v>375</v>
      </c>
      <c r="H135" s="16">
        <f ca="1">IF(Amortization[[#This Row],[payment
date]]="",0,Amortization[[#This Row],[interest]]+Amortization[[#This Row],[principal]]+Amortization[[#This Row],[property
tax]])</f>
        <v>2091.0124220717476</v>
      </c>
      <c r="I135" s="16">
        <f ca="1">IF(Amortization[[#This Row],[payment
date]]="",0,Amortization[[#This Row],[opening
balance]]-Amortization[[#This Row],[principal]])</f>
        <v>273365.98226988316</v>
      </c>
      <c r="J135" s="39">
        <f ca="1">IF(Amortization[[#This Row],[closing
balance]]&gt;0,LastRow-ROW(),0)</f>
        <v>227</v>
      </c>
    </row>
    <row r="136" spans="2:10" ht="15" customHeight="1">
      <c r="B136" s="39">
        <f>ROWS($B$3:B136)</f>
        <v>134</v>
      </c>
      <c r="C136" s="40">
        <f ca="1">IF(ValuesEntered,IF(Amortization[[#This Row],['#]]&lt;=DurationOfLoan,IF(ROW()-ROW(Amortization[[#Headers],[payment
date]])=1,LoanStart,IF(I135&gt;0,EDATE(C135,1),"")),""),"")</f>
        <v>48840</v>
      </c>
      <c r="D136" s="16">
        <f ca="1">IF(ROW()-ROW(Amortization[[#Headers],[opening
balance]])=1,LoanAmount,IF(Amortization[[#This Row],[payment
date]]="",0,INDEX(Amortization[], ROW()-4,8)))</f>
        <v>273365.98226988316</v>
      </c>
      <c r="E136" s="16">
        <f ca="1">IF(ValuesEntered,IF(ROW()-ROW(Amortization[[#Headers],[interest]])=1,-IPMT(InterestRate/12,1,DurationOfLoan-ROWS($C$3:C136)+1,Amortization[[#This Row],[opening
balance]]),IFERROR(-IPMT(InterestRate/12,1,Amortization[[#This Row],['#
remaining]],D137),0)),0)</f>
        <v>908.52835715702372</v>
      </c>
      <c r="F136" s="16">
        <f ca="1">IFERROR(IF(AND(ValuesEntered,Amortization[[#This Row],[payment
date]]&lt;&gt;""),-PPMT(InterestRate/12,1,DurationOfLoan-ROWS($C$3:C136)+1,Amortization[[#This Row],[opening
balance]]),""),0)</f>
        <v>807.47512277604392</v>
      </c>
      <c r="G136" s="16">
        <f ca="1">IF(Amortization[[#This Row],[payment
date]]="",0,PropertyTaxAmount)</f>
        <v>375</v>
      </c>
      <c r="H136" s="16">
        <f ca="1">IF(Amortization[[#This Row],[payment
date]]="",0,Amortization[[#This Row],[interest]]+Amortization[[#This Row],[principal]]+Amortization[[#This Row],[property
tax]])</f>
        <v>2091.0034799330679</v>
      </c>
      <c r="I136" s="16">
        <f ca="1">IF(Amortization[[#This Row],[payment
date]]="",0,Amortization[[#This Row],[opening
balance]]-Amortization[[#This Row],[principal]])</f>
        <v>272558.5071471071</v>
      </c>
      <c r="J136" s="39">
        <f ca="1">IF(Amortization[[#This Row],[closing
balance]]&gt;0,LastRow-ROW(),0)</f>
        <v>226</v>
      </c>
    </row>
    <row r="137" spans="2:10" ht="15" customHeight="1">
      <c r="B137" s="39">
        <f>ROWS($B$3:B137)</f>
        <v>135</v>
      </c>
      <c r="C137" s="40">
        <f ca="1">IF(ValuesEntered,IF(Amortization[[#This Row],['#]]&lt;=DurationOfLoan,IF(ROW()-ROW(Amortization[[#Headers],[payment
date]])=1,LoanStart,IF(I136&gt;0,EDATE(C136,1),"")),""),"")</f>
        <v>48870</v>
      </c>
      <c r="D137" s="16">
        <f ca="1">IF(ROW()-ROW(Amortization[[#Headers],[opening
balance]])=1,LoanAmount,IF(Amortization[[#This Row],[payment
date]]="",0,INDEX(Amortization[], ROW()-4,8)))</f>
        <v>272558.5071471071</v>
      </c>
      <c r="E137" s="16">
        <f ca="1">IF(ValuesEntered,IF(ROW()-ROW(Amortization[[#Headers],[interest]])=1,-IPMT(InterestRate/12,1,DurationOfLoan-ROWS($C$3:C137)+1,Amortization[[#This Row],[opening
balance]]),IFERROR(-IPMT(InterestRate/12,1,Amortization[[#This Row],['#
remaining]],D138),0)),0)</f>
        <v>905.82780146862831</v>
      </c>
      <c r="F137" s="16">
        <f ca="1">IFERROR(IF(AND(ValuesEntered,Amortization[[#This Row],[payment
date]]&lt;&gt;""),-PPMT(InterestRate/12,1,DurationOfLoan-ROWS($C$3:C137)+1,Amortization[[#This Row],[opening
balance]]),""),0)</f>
        <v>810.16670651863069</v>
      </c>
      <c r="G137" s="16">
        <f ca="1">IF(Amortization[[#This Row],[payment
date]]="",0,PropertyTaxAmount)</f>
        <v>375</v>
      </c>
      <c r="H137" s="16">
        <f ca="1">IF(Amortization[[#This Row],[payment
date]]="",0,Amortization[[#This Row],[interest]]+Amortization[[#This Row],[principal]]+Amortization[[#This Row],[property
tax]])</f>
        <v>2090.9945079872591</v>
      </c>
      <c r="I137" s="16">
        <f ca="1">IF(Amortization[[#This Row],[payment
date]]="",0,Amortization[[#This Row],[opening
balance]]-Amortization[[#This Row],[principal]])</f>
        <v>271748.34044058848</v>
      </c>
      <c r="J137" s="39">
        <f ca="1">IF(Amortization[[#This Row],[closing
balance]]&gt;0,LastRow-ROW(),0)</f>
        <v>225</v>
      </c>
    </row>
    <row r="138" spans="2:10" ht="15" customHeight="1">
      <c r="B138" s="39">
        <f>ROWS($B$3:B138)</f>
        <v>136</v>
      </c>
      <c r="C138" s="40">
        <f ca="1">IF(ValuesEntered,IF(Amortization[[#This Row],['#]]&lt;=DurationOfLoan,IF(ROW()-ROW(Amortization[[#Headers],[payment
date]])=1,LoanStart,IF(I137&gt;0,EDATE(C137,1),"")),""),"")</f>
        <v>48901</v>
      </c>
      <c r="D138" s="16">
        <f ca="1">IF(ROW()-ROW(Amortization[[#Headers],[opening
balance]])=1,LoanAmount,IF(Amortization[[#This Row],[payment
date]]="",0,INDEX(Amortization[], ROW()-4,8)))</f>
        <v>271748.34044058848</v>
      </c>
      <c r="E138" s="16">
        <f ca="1">IF(ValuesEntered,IF(ROW()-ROW(Amortization[[#Headers],[interest]])=1,-IPMT(InterestRate/12,1,DurationOfLoan-ROWS($C$3:C138)+1,Amortization[[#This Row],[opening
balance]]),IFERROR(-IPMT(InterestRate/12,1,Amortization[[#This Row],['#
remaining]],D139),0)),0)</f>
        <v>903.11824392793824</v>
      </c>
      <c r="F138" s="16">
        <f ca="1">IFERROR(IF(AND(ValuesEntered,Amortization[[#This Row],[payment
date]]&lt;&gt;""),-PPMT(InterestRate/12,1,DurationOfLoan-ROWS($C$3:C138)+1,Amortization[[#This Row],[opening
balance]]),""),0)</f>
        <v>812.86726220702633</v>
      </c>
      <c r="G138" s="16">
        <f ca="1">IF(Amortization[[#This Row],[payment
date]]="",0,PropertyTaxAmount)</f>
        <v>375</v>
      </c>
      <c r="H138" s="16">
        <f ca="1">IF(Amortization[[#This Row],[payment
date]]="",0,Amortization[[#This Row],[interest]]+Amortization[[#This Row],[principal]]+Amortization[[#This Row],[property
tax]])</f>
        <v>2090.9855061349645</v>
      </c>
      <c r="I138" s="16">
        <f ca="1">IF(Amortization[[#This Row],[payment
date]]="",0,Amortization[[#This Row],[opening
balance]]-Amortization[[#This Row],[principal]])</f>
        <v>270935.47317838145</v>
      </c>
      <c r="J138" s="39">
        <f ca="1">IF(Amortization[[#This Row],[closing
balance]]&gt;0,LastRow-ROW(),0)</f>
        <v>224</v>
      </c>
    </row>
    <row r="139" spans="2:10" ht="15" customHeight="1">
      <c r="B139" s="39">
        <f>ROWS($B$3:B139)</f>
        <v>137</v>
      </c>
      <c r="C139" s="40">
        <f ca="1">IF(ValuesEntered,IF(Amortization[[#This Row],['#]]&lt;=DurationOfLoan,IF(ROW()-ROW(Amortization[[#Headers],[payment
date]])=1,LoanStart,IF(I138&gt;0,EDATE(C138,1),"")),""),"")</f>
        <v>48931</v>
      </c>
      <c r="D139" s="16">
        <f ca="1">IF(ROW()-ROW(Amortization[[#Headers],[opening
balance]])=1,LoanAmount,IF(Amortization[[#This Row],[payment
date]]="",0,INDEX(Amortization[], ROW()-4,8)))</f>
        <v>270935.47317838145</v>
      </c>
      <c r="E139" s="16">
        <f ca="1">IF(ValuesEntered,IF(ROW()-ROW(Amortization[[#Headers],[interest]])=1,-IPMT(InterestRate/12,1,DurationOfLoan-ROWS($C$3:C139)+1,Amortization[[#This Row],[opening
balance]]),IFERROR(-IPMT(InterestRate/12,1,Amortization[[#This Row],['#
remaining]],D140),0)),0)</f>
        <v>900.39965452877902</v>
      </c>
      <c r="F139" s="16">
        <f ca="1">IFERROR(IF(AND(ValuesEntered,Amortization[[#This Row],[payment
date]]&lt;&gt;""),-PPMT(InterestRate/12,1,DurationOfLoan-ROWS($C$3:C139)+1,Amortization[[#This Row],[opening
balance]]),""),0)</f>
        <v>815.57681974771651</v>
      </c>
      <c r="G139" s="16">
        <f ca="1">IF(Amortization[[#This Row],[payment
date]]="",0,PropertyTaxAmount)</f>
        <v>375</v>
      </c>
      <c r="H139" s="16">
        <f ca="1">IF(Amortization[[#This Row],[payment
date]]="",0,Amortization[[#This Row],[interest]]+Amortization[[#This Row],[principal]]+Amortization[[#This Row],[property
tax]])</f>
        <v>2090.9764742764955</v>
      </c>
      <c r="I139" s="16">
        <f ca="1">IF(Amortization[[#This Row],[payment
date]]="",0,Amortization[[#This Row],[opening
balance]]-Amortization[[#This Row],[principal]])</f>
        <v>270119.8963586337</v>
      </c>
      <c r="J139" s="39">
        <f ca="1">IF(Amortization[[#This Row],[closing
balance]]&gt;0,LastRow-ROW(),0)</f>
        <v>223</v>
      </c>
    </row>
    <row r="140" spans="2:10" ht="15" customHeight="1">
      <c r="B140" s="39">
        <f>ROWS($B$3:B140)</f>
        <v>138</v>
      </c>
      <c r="C140" s="40">
        <f ca="1">IF(ValuesEntered,IF(Amortization[[#This Row],['#]]&lt;=DurationOfLoan,IF(ROW()-ROW(Amortization[[#Headers],[payment
date]])=1,LoanStart,IF(I139&gt;0,EDATE(C139,1),"")),""),"")</f>
        <v>48962</v>
      </c>
      <c r="D140" s="16">
        <f ca="1">IF(ROW()-ROW(Amortization[[#Headers],[opening
balance]])=1,LoanAmount,IF(Amortization[[#This Row],[payment
date]]="",0,INDEX(Amortization[], ROW()-4,8)))</f>
        <v>270119.8963586337</v>
      </c>
      <c r="E140" s="16">
        <f ca="1">IF(ValuesEntered,IF(ROW()-ROW(Amortization[[#Headers],[interest]])=1,-IPMT(InterestRate/12,1,DurationOfLoan-ROWS($C$3:C140)+1,Amortization[[#This Row],[opening
balance]]),IFERROR(-IPMT(InterestRate/12,1,Amortization[[#This Row],['#
remaining]],D141),0)),0)</f>
        <v>897.67200316495621</v>
      </c>
      <c r="F140" s="16">
        <f ca="1">IFERROR(IF(AND(ValuesEntered,Amortization[[#This Row],[payment
date]]&lt;&gt;""),-PPMT(InterestRate/12,1,DurationOfLoan-ROWS($C$3:C140)+1,Amortization[[#This Row],[opening
balance]]),""),0)</f>
        <v>818.29540914687527</v>
      </c>
      <c r="G140" s="16">
        <f ca="1">IF(Amortization[[#This Row],[payment
date]]="",0,PropertyTaxAmount)</f>
        <v>375</v>
      </c>
      <c r="H140" s="16">
        <f ca="1">IF(Amortization[[#This Row],[payment
date]]="",0,Amortization[[#This Row],[interest]]+Amortization[[#This Row],[principal]]+Amortization[[#This Row],[property
tax]])</f>
        <v>2090.9674123118316</v>
      </c>
      <c r="I140" s="16">
        <f ca="1">IF(Amortization[[#This Row],[payment
date]]="",0,Amortization[[#This Row],[opening
balance]]-Amortization[[#This Row],[principal]])</f>
        <v>269301.60094948683</v>
      </c>
      <c r="J140" s="39">
        <f ca="1">IF(Amortization[[#This Row],[closing
balance]]&gt;0,LastRow-ROW(),0)</f>
        <v>222</v>
      </c>
    </row>
    <row r="141" spans="2:10" ht="15" customHeight="1">
      <c r="B141" s="39">
        <f>ROWS($B$3:B141)</f>
        <v>139</v>
      </c>
      <c r="C141" s="40">
        <f ca="1">IF(ValuesEntered,IF(Amortization[[#This Row],['#]]&lt;=DurationOfLoan,IF(ROW()-ROW(Amortization[[#Headers],[payment
date]])=1,LoanStart,IF(I140&gt;0,EDATE(C140,1),"")),""),"")</f>
        <v>48993</v>
      </c>
      <c r="D141" s="16">
        <f ca="1">IF(ROW()-ROW(Amortization[[#Headers],[opening
balance]])=1,LoanAmount,IF(Amortization[[#This Row],[payment
date]]="",0,INDEX(Amortization[], ROW()-4,8)))</f>
        <v>269301.60094948683</v>
      </c>
      <c r="E141" s="16">
        <f ca="1">IF(ValuesEntered,IF(ROW()-ROW(Amortization[[#Headers],[interest]])=1,-IPMT(InterestRate/12,1,DurationOfLoan-ROWS($C$3:C141)+1,Amortization[[#This Row],[opening
balance]]),IFERROR(-IPMT(InterestRate/12,1,Amortization[[#This Row],['#
remaining]],D142),0)),0)</f>
        <v>894.93525962992055</v>
      </c>
      <c r="F141" s="16">
        <f ca="1">IFERROR(IF(AND(ValuesEntered,Amortization[[#This Row],[payment
date]]&lt;&gt;""),-PPMT(InterestRate/12,1,DurationOfLoan-ROWS($C$3:C141)+1,Amortization[[#This Row],[opening
balance]]),""),0)</f>
        <v>821.0230605106982</v>
      </c>
      <c r="G141" s="16">
        <f ca="1">IF(Amortization[[#This Row],[payment
date]]="",0,PropertyTaxAmount)</f>
        <v>375</v>
      </c>
      <c r="H141" s="16">
        <f ca="1">IF(Amortization[[#This Row],[payment
date]]="",0,Amortization[[#This Row],[interest]]+Amortization[[#This Row],[principal]]+Amortization[[#This Row],[property
tax]])</f>
        <v>2090.9583201406185</v>
      </c>
      <c r="I141" s="16">
        <f ca="1">IF(Amortization[[#This Row],[payment
date]]="",0,Amortization[[#This Row],[opening
balance]]-Amortization[[#This Row],[principal]])</f>
        <v>268480.57788897614</v>
      </c>
      <c r="J141" s="39">
        <f ca="1">IF(Amortization[[#This Row],[closing
balance]]&gt;0,LastRow-ROW(),0)</f>
        <v>221</v>
      </c>
    </row>
    <row r="142" spans="2:10" ht="15" customHeight="1">
      <c r="B142" s="39">
        <f>ROWS($B$3:B142)</f>
        <v>140</v>
      </c>
      <c r="C142" s="40">
        <f ca="1">IF(ValuesEntered,IF(Amortization[[#This Row],['#]]&lt;=DurationOfLoan,IF(ROW()-ROW(Amortization[[#Headers],[payment
date]])=1,LoanStart,IF(I141&gt;0,EDATE(C141,1),"")),""),"")</f>
        <v>49021</v>
      </c>
      <c r="D142" s="16">
        <f ca="1">IF(ROW()-ROW(Amortization[[#Headers],[opening
balance]])=1,LoanAmount,IF(Amortization[[#This Row],[payment
date]]="",0,INDEX(Amortization[], ROW()-4,8)))</f>
        <v>268480.57788897614</v>
      </c>
      <c r="E142" s="16">
        <f ca="1">IF(ValuesEntered,IF(ROW()-ROW(Amortization[[#Headers],[interest]])=1,-IPMT(InterestRate/12,1,DurationOfLoan-ROWS($C$3:C142)+1,Amortization[[#This Row],[opening
balance]]),IFERROR(-IPMT(InterestRate/12,1,Amortization[[#This Row],['#
remaining]],D143),0)),0)</f>
        <v>892.18939361643481</v>
      </c>
      <c r="F142" s="16">
        <f ca="1">IFERROR(IF(AND(ValuesEntered,Amortization[[#This Row],[payment
date]]&lt;&gt;""),-PPMT(InterestRate/12,1,DurationOfLoan-ROWS($C$3:C142)+1,Amortization[[#This Row],[opening
balance]]),""),0)</f>
        <v>823.75980404573397</v>
      </c>
      <c r="G142" s="16">
        <f ca="1">IF(Amortization[[#This Row],[payment
date]]="",0,PropertyTaxAmount)</f>
        <v>375</v>
      </c>
      <c r="H142" s="16">
        <f ca="1">IF(Amortization[[#This Row],[payment
date]]="",0,Amortization[[#This Row],[interest]]+Amortization[[#This Row],[principal]]+Amortization[[#This Row],[property
tax]])</f>
        <v>2090.9491976621689</v>
      </c>
      <c r="I142" s="16">
        <f ca="1">IF(Amortization[[#This Row],[payment
date]]="",0,Amortization[[#This Row],[opening
balance]]-Amortization[[#This Row],[principal]])</f>
        <v>267656.81808493042</v>
      </c>
      <c r="J142" s="39">
        <f ca="1">IF(Amortization[[#This Row],[closing
balance]]&gt;0,LastRow-ROW(),0)</f>
        <v>220</v>
      </c>
    </row>
    <row r="143" spans="2:10" ht="15" customHeight="1">
      <c r="B143" s="39">
        <f>ROWS($B$3:B143)</f>
        <v>141</v>
      </c>
      <c r="C143" s="40">
        <f ca="1">IF(ValuesEntered,IF(Amortization[[#This Row],['#]]&lt;=DurationOfLoan,IF(ROW()-ROW(Amortization[[#Headers],[payment
date]])=1,LoanStart,IF(I142&gt;0,EDATE(C142,1),"")),""),"")</f>
        <v>49052</v>
      </c>
      <c r="D143" s="16">
        <f ca="1">IF(ROW()-ROW(Amortization[[#Headers],[opening
balance]])=1,LoanAmount,IF(Amortization[[#This Row],[payment
date]]="",0,INDEX(Amortization[], ROW()-4,8)))</f>
        <v>267656.81808493042</v>
      </c>
      <c r="E143" s="16">
        <f ca="1">IF(ValuesEntered,IF(ROW()-ROW(Amortization[[#Headers],[interest]])=1,-IPMT(InterestRate/12,1,DurationOfLoan-ROWS($C$3:C143)+1,Amortization[[#This Row],[opening
balance]]),IFERROR(-IPMT(InterestRate/12,1,Amortization[[#This Row],['#
remaining]],D144),0)),0)</f>
        <v>889.43437471623736</v>
      </c>
      <c r="F143" s="16">
        <f ca="1">IFERROR(IF(AND(ValuesEntered,Amortization[[#This Row],[payment
date]]&lt;&gt;""),-PPMT(InterestRate/12,1,DurationOfLoan-ROWS($C$3:C143)+1,Amortization[[#This Row],[opening
balance]]),""),0)</f>
        <v>826.50567005921971</v>
      </c>
      <c r="G143" s="16">
        <f ca="1">IF(Amortization[[#This Row],[payment
date]]="",0,PropertyTaxAmount)</f>
        <v>375</v>
      </c>
      <c r="H143" s="16">
        <f ca="1">IF(Amortization[[#This Row],[payment
date]]="",0,Amortization[[#This Row],[interest]]+Amortization[[#This Row],[principal]]+Amortization[[#This Row],[property
tax]])</f>
        <v>2090.940044775457</v>
      </c>
      <c r="I143" s="16">
        <f ca="1">IF(Amortization[[#This Row],[payment
date]]="",0,Amortization[[#This Row],[opening
balance]]-Amortization[[#This Row],[principal]])</f>
        <v>266830.31241487118</v>
      </c>
      <c r="J143" s="39">
        <f ca="1">IF(Amortization[[#This Row],[closing
balance]]&gt;0,LastRow-ROW(),0)</f>
        <v>219</v>
      </c>
    </row>
    <row r="144" spans="2:10" ht="15" customHeight="1">
      <c r="B144" s="39">
        <f>ROWS($B$3:B144)</f>
        <v>142</v>
      </c>
      <c r="C144" s="40">
        <f ca="1">IF(ValuesEntered,IF(Amortization[[#This Row],['#]]&lt;=DurationOfLoan,IF(ROW()-ROW(Amortization[[#Headers],[payment
date]])=1,LoanStart,IF(I143&gt;0,EDATE(C143,1),"")),""),"")</f>
        <v>49082</v>
      </c>
      <c r="D144" s="16">
        <f ca="1">IF(ROW()-ROW(Amortization[[#Headers],[opening
balance]])=1,LoanAmount,IF(Amortization[[#This Row],[payment
date]]="",0,INDEX(Amortization[], ROW()-4,8)))</f>
        <v>266830.31241487118</v>
      </c>
      <c r="E144" s="16">
        <f ca="1">IF(ValuesEntered,IF(ROW()-ROW(Amortization[[#Headers],[interest]])=1,-IPMT(InterestRate/12,1,DurationOfLoan-ROWS($C$3:C144)+1,Amortization[[#This Row],[opening
balance]]),IFERROR(-IPMT(InterestRate/12,1,Amortization[[#This Row],['#
remaining]],D145),0)),0)</f>
        <v>886.67017241970598</v>
      </c>
      <c r="F144" s="16">
        <f ca="1">IFERROR(IF(AND(ValuesEntered,Amortization[[#This Row],[payment
date]]&lt;&gt;""),-PPMT(InterestRate/12,1,DurationOfLoan-ROWS($C$3:C144)+1,Amortization[[#This Row],[opening
balance]]),""),0)</f>
        <v>829.26068895941705</v>
      </c>
      <c r="G144" s="16">
        <f ca="1">IF(Amortization[[#This Row],[payment
date]]="",0,PropertyTaxAmount)</f>
        <v>375</v>
      </c>
      <c r="H144" s="16">
        <f ca="1">IF(Amortization[[#This Row],[payment
date]]="",0,Amortization[[#This Row],[interest]]+Amortization[[#This Row],[principal]]+Amortization[[#This Row],[property
tax]])</f>
        <v>2090.9308613791231</v>
      </c>
      <c r="I144" s="16">
        <f ca="1">IF(Amortization[[#This Row],[payment
date]]="",0,Amortization[[#This Row],[opening
balance]]-Amortization[[#This Row],[principal]])</f>
        <v>266001.05172591179</v>
      </c>
      <c r="J144" s="39">
        <f ca="1">IF(Amortization[[#This Row],[closing
balance]]&gt;0,LastRow-ROW(),0)</f>
        <v>218</v>
      </c>
    </row>
    <row r="145" spans="2:10" ht="15" customHeight="1">
      <c r="B145" s="39">
        <f>ROWS($B$3:B145)</f>
        <v>143</v>
      </c>
      <c r="C145" s="40">
        <f ca="1">IF(ValuesEntered,IF(Amortization[[#This Row],['#]]&lt;=DurationOfLoan,IF(ROW()-ROW(Amortization[[#Headers],[payment
date]])=1,LoanStart,IF(I144&gt;0,EDATE(C144,1),"")),""),"")</f>
        <v>49113</v>
      </c>
      <c r="D145" s="16">
        <f ca="1">IF(ROW()-ROW(Amortization[[#Headers],[opening
balance]])=1,LoanAmount,IF(Amortization[[#This Row],[payment
date]]="",0,INDEX(Amortization[], ROW()-4,8)))</f>
        <v>266001.05172591179</v>
      </c>
      <c r="E145" s="16">
        <f ca="1">IF(ValuesEntered,IF(ROW()-ROW(Amortization[[#Headers],[interest]])=1,-IPMT(InterestRate/12,1,DurationOfLoan-ROWS($C$3:C145)+1,Amortization[[#This Row],[opening
balance]]),IFERROR(-IPMT(InterestRate/12,1,Amortization[[#This Row],['#
remaining]],D146),0)),0)</f>
        <v>883.89675611551957</v>
      </c>
      <c r="F145" s="16">
        <f ca="1">IFERROR(IF(AND(ValuesEntered,Amortization[[#This Row],[payment
date]]&lt;&gt;""),-PPMT(InterestRate/12,1,DurationOfLoan-ROWS($C$3:C145)+1,Amortization[[#This Row],[opening
balance]]),""),0)</f>
        <v>832.02489125594855</v>
      </c>
      <c r="G145" s="16">
        <f ca="1">IF(Amortization[[#This Row],[payment
date]]="",0,PropertyTaxAmount)</f>
        <v>375</v>
      </c>
      <c r="H145" s="16">
        <f ca="1">IF(Amortization[[#This Row],[payment
date]]="",0,Amortization[[#This Row],[interest]]+Amortization[[#This Row],[principal]]+Amortization[[#This Row],[property
tax]])</f>
        <v>2090.9216473714682</v>
      </c>
      <c r="I145" s="16">
        <f ca="1">IF(Amortization[[#This Row],[payment
date]]="",0,Amortization[[#This Row],[opening
balance]]-Amortization[[#This Row],[principal]])</f>
        <v>265169.02683465584</v>
      </c>
      <c r="J145" s="39">
        <f ca="1">IF(Amortization[[#This Row],[closing
balance]]&gt;0,LastRow-ROW(),0)</f>
        <v>217</v>
      </c>
    </row>
    <row r="146" spans="2:10" ht="15" customHeight="1">
      <c r="B146" s="39">
        <f>ROWS($B$3:B146)</f>
        <v>144</v>
      </c>
      <c r="C146" s="40">
        <f ca="1">IF(ValuesEntered,IF(Amortization[[#This Row],['#]]&lt;=DurationOfLoan,IF(ROW()-ROW(Amortization[[#Headers],[payment
date]])=1,LoanStart,IF(I145&gt;0,EDATE(C145,1),"")),""),"")</f>
        <v>49143</v>
      </c>
      <c r="D146" s="16">
        <f ca="1">IF(ROW()-ROW(Amortization[[#Headers],[opening
balance]])=1,LoanAmount,IF(Amortization[[#This Row],[payment
date]]="",0,INDEX(Amortization[], ROW()-4,8)))</f>
        <v>265169.02683465584</v>
      </c>
      <c r="E146" s="16">
        <f ca="1">IF(ValuesEntered,IF(ROW()-ROW(Amortization[[#Headers],[interest]])=1,-IPMT(InterestRate/12,1,DurationOfLoan-ROWS($C$3:C146)+1,Amortization[[#This Row],[opening
balance]]),IFERROR(-IPMT(InterestRate/12,1,Amortization[[#This Row],['#
remaining]],D147),0)),0)</f>
        <v>881.11409509031898</v>
      </c>
      <c r="F146" s="16">
        <f ca="1">IFERROR(IF(AND(ValuesEntered,Amortization[[#This Row],[payment
date]]&lt;&gt;""),-PPMT(InterestRate/12,1,DurationOfLoan-ROWS($C$3:C146)+1,Amortization[[#This Row],[opening
balance]]),""),0)</f>
        <v>834.79830756013519</v>
      </c>
      <c r="G146" s="16">
        <f ca="1">IF(Amortization[[#This Row],[payment
date]]="",0,PropertyTaxAmount)</f>
        <v>375</v>
      </c>
      <c r="H146" s="16">
        <f ca="1">IF(Amortization[[#This Row],[payment
date]]="",0,Amortization[[#This Row],[interest]]+Amortization[[#This Row],[principal]]+Amortization[[#This Row],[property
tax]])</f>
        <v>2090.9124026504542</v>
      </c>
      <c r="I146" s="16">
        <f ca="1">IF(Amortization[[#This Row],[payment
date]]="",0,Amortization[[#This Row],[opening
balance]]-Amortization[[#This Row],[principal]])</f>
        <v>264334.22852709569</v>
      </c>
      <c r="J146" s="39">
        <f ca="1">IF(Amortization[[#This Row],[closing
balance]]&gt;0,LastRow-ROW(),0)</f>
        <v>216</v>
      </c>
    </row>
    <row r="147" spans="2:10" ht="15" customHeight="1">
      <c r="B147" s="39">
        <f>ROWS($B$3:B147)</f>
        <v>145</v>
      </c>
      <c r="C147" s="40">
        <f ca="1">IF(ValuesEntered,IF(Amortization[[#This Row],['#]]&lt;=DurationOfLoan,IF(ROW()-ROW(Amortization[[#Headers],[payment
date]])=1,LoanStart,IF(I146&gt;0,EDATE(C146,1),"")),""),"")</f>
        <v>49174</v>
      </c>
      <c r="D147" s="16">
        <f ca="1">IF(ROW()-ROW(Amortization[[#Headers],[opening
balance]])=1,LoanAmount,IF(Amortization[[#This Row],[payment
date]]="",0,INDEX(Amortization[], ROW()-4,8)))</f>
        <v>264334.22852709569</v>
      </c>
      <c r="E147" s="16">
        <f ca="1">IF(ValuesEntered,IF(ROW()-ROW(Amortization[[#Headers],[interest]])=1,-IPMT(InterestRate/12,1,DurationOfLoan-ROWS($C$3:C147)+1,Amortization[[#This Row],[opening
balance]]),IFERROR(-IPMT(InterestRate/12,1,Amortization[[#This Row],['#
remaining]],D148),0)),0)</f>
        <v>878.32215852836794</v>
      </c>
      <c r="F147" s="16">
        <f ca="1">IFERROR(IF(AND(ValuesEntered,Amortization[[#This Row],[payment
date]]&lt;&gt;""),-PPMT(InterestRate/12,1,DurationOfLoan-ROWS($C$3:C147)+1,Amortization[[#This Row],[opening
balance]]),""),0)</f>
        <v>837.58096858533543</v>
      </c>
      <c r="G147" s="16">
        <f ca="1">IF(Amortization[[#This Row],[payment
date]]="",0,PropertyTaxAmount)</f>
        <v>375</v>
      </c>
      <c r="H147" s="16">
        <f ca="1">IF(Amortization[[#This Row],[payment
date]]="",0,Amortization[[#This Row],[interest]]+Amortization[[#This Row],[principal]]+Amortization[[#This Row],[property
tax]])</f>
        <v>2090.9031271137032</v>
      </c>
      <c r="I147" s="16">
        <f ca="1">IF(Amortization[[#This Row],[payment
date]]="",0,Amortization[[#This Row],[opening
balance]]-Amortization[[#This Row],[principal]])</f>
        <v>263496.64755851036</v>
      </c>
      <c r="J147" s="39">
        <f ca="1">IF(Amortization[[#This Row],[closing
balance]]&gt;0,LastRow-ROW(),0)</f>
        <v>215</v>
      </c>
    </row>
    <row r="148" spans="2:10" ht="15" customHeight="1">
      <c r="B148" s="39">
        <f>ROWS($B$3:B148)</f>
        <v>146</v>
      </c>
      <c r="C148" s="40">
        <f ca="1">IF(ValuesEntered,IF(Amortization[[#This Row],['#]]&lt;=DurationOfLoan,IF(ROW()-ROW(Amortization[[#Headers],[payment
date]])=1,LoanStart,IF(I147&gt;0,EDATE(C147,1),"")),""),"")</f>
        <v>49205</v>
      </c>
      <c r="D148" s="16">
        <f ca="1">IF(ROW()-ROW(Amortization[[#Headers],[opening
balance]])=1,LoanAmount,IF(Amortization[[#This Row],[payment
date]]="",0,INDEX(Amortization[], ROW()-4,8)))</f>
        <v>263496.64755851036</v>
      </c>
      <c r="E148" s="16">
        <f ca="1">IF(ValuesEntered,IF(ROW()-ROW(Amortization[[#Headers],[interest]])=1,-IPMT(InterestRate/12,1,DurationOfLoan-ROWS($C$3:C148)+1,Amortization[[#This Row],[opening
balance]]),IFERROR(-IPMT(InterestRate/12,1,Amortization[[#This Row],['#
remaining]],D149),0)),0)</f>
        <v>875.52091551121043</v>
      </c>
      <c r="F148" s="16">
        <f ca="1">IFERROR(IF(AND(ValuesEntered,Amortization[[#This Row],[payment
date]]&lt;&gt;""),-PPMT(InterestRate/12,1,DurationOfLoan-ROWS($C$3:C148)+1,Amortization[[#This Row],[opening
balance]]),""),0)</f>
        <v>840.37290514728647</v>
      </c>
      <c r="G148" s="16">
        <f ca="1">IF(Amortization[[#This Row],[payment
date]]="",0,PropertyTaxAmount)</f>
        <v>375</v>
      </c>
      <c r="H148" s="16">
        <f ca="1">IF(Amortization[[#This Row],[payment
date]]="",0,Amortization[[#This Row],[interest]]+Amortization[[#This Row],[principal]]+Amortization[[#This Row],[property
tax]])</f>
        <v>2090.8938206584971</v>
      </c>
      <c r="I148" s="16">
        <f ca="1">IF(Amortization[[#This Row],[payment
date]]="",0,Amortization[[#This Row],[opening
balance]]-Amortization[[#This Row],[principal]])</f>
        <v>262656.2746533631</v>
      </c>
      <c r="J148" s="39">
        <f ca="1">IF(Amortization[[#This Row],[closing
balance]]&gt;0,LastRow-ROW(),0)</f>
        <v>214</v>
      </c>
    </row>
    <row r="149" spans="2:10" ht="15" customHeight="1">
      <c r="B149" s="39">
        <f>ROWS($B$3:B149)</f>
        <v>147</v>
      </c>
      <c r="C149" s="40">
        <f ca="1">IF(ValuesEntered,IF(Amortization[[#This Row],['#]]&lt;=DurationOfLoan,IF(ROW()-ROW(Amortization[[#Headers],[payment
date]])=1,LoanStart,IF(I148&gt;0,EDATE(C148,1),"")),""),"")</f>
        <v>49235</v>
      </c>
      <c r="D149" s="16">
        <f ca="1">IF(ROW()-ROW(Amortization[[#Headers],[opening
balance]])=1,LoanAmount,IF(Amortization[[#This Row],[payment
date]]="",0,INDEX(Amortization[], ROW()-4,8)))</f>
        <v>262656.2746533631</v>
      </c>
      <c r="E149" s="16">
        <f ca="1">IF(ValuesEntered,IF(ROW()-ROW(Amortization[[#Headers],[interest]])=1,-IPMT(InterestRate/12,1,DurationOfLoan-ROWS($C$3:C149)+1,Amortization[[#This Row],[opening
balance]]),IFERROR(-IPMT(InterestRate/12,1,Amortization[[#This Row],['#
remaining]],D150),0)),0)</f>
        <v>872.71033501732882</v>
      </c>
      <c r="F149" s="16">
        <f ca="1">IFERROR(IF(AND(ValuesEntered,Amortization[[#This Row],[payment
date]]&lt;&gt;""),-PPMT(InterestRate/12,1,DurationOfLoan-ROWS($C$3:C149)+1,Amortization[[#This Row],[opening
balance]]),""),0)</f>
        <v>843.17414816444432</v>
      </c>
      <c r="G149" s="16">
        <f ca="1">IF(Amortization[[#This Row],[payment
date]]="",0,PropertyTaxAmount)</f>
        <v>375</v>
      </c>
      <c r="H149" s="16">
        <f ca="1">IF(Amortization[[#This Row],[payment
date]]="",0,Amortization[[#This Row],[interest]]+Amortization[[#This Row],[principal]]+Amortization[[#This Row],[property
tax]])</f>
        <v>2090.8844831817732</v>
      </c>
      <c r="I149" s="16">
        <f ca="1">IF(Amortization[[#This Row],[payment
date]]="",0,Amortization[[#This Row],[opening
balance]]-Amortization[[#This Row],[principal]])</f>
        <v>261813.10050519864</v>
      </c>
      <c r="J149" s="39">
        <f ca="1">IF(Amortization[[#This Row],[closing
balance]]&gt;0,LastRow-ROW(),0)</f>
        <v>213</v>
      </c>
    </row>
    <row r="150" spans="2:10" ht="15" customHeight="1">
      <c r="B150" s="39">
        <f>ROWS($B$3:B150)</f>
        <v>148</v>
      </c>
      <c r="C150" s="40">
        <f ca="1">IF(ValuesEntered,IF(Amortization[[#This Row],['#]]&lt;=DurationOfLoan,IF(ROW()-ROW(Amortization[[#Headers],[payment
date]])=1,LoanStart,IF(I149&gt;0,EDATE(C149,1),"")),""),"")</f>
        <v>49266</v>
      </c>
      <c r="D150" s="16">
        <f ca="1">IF(ROW()-ROW(Amortization[[#Headers],[opening
balance]])=1,LoanAmount,IF(Amortization[[#This Row],[payment
date]]="",0,INDEX(Amortization[], ROW()-4,8)))</f>
        <v>261813.10050519864</v>
      </c>
      <c r="E150" s="16">
        <f ca="1">IF(ValuesEntered,IF(ROW()-ROW(Amortization[[#Headers],[interest]])=1,-IPMT(InterestRate/12,1,DurationOfLoan-ROWS($C$3:C150)+1,Amortization[[#This Row],[opening
balance]]),IFERROR(-IPMT(InterestRate/12,1,Amortization[[#This Row],['#
remaining]],D151),0)),0)</f>
        <v>869.89038592180111</v>
      </c>
      <c r="F150" s="16">
        <f ca="1">IFERROR(IF(AND(ValuesEntered,Amortization[[#This Row],[payment
date]]&lt;&gt;""),-PPMT(InterestRate/12,1,DurationOfLoan-ROWS($C$3:C150)+1,Amortization[[#This Row],[opening
balance]]),""),0)</f>
        <v>845.98472865832582</v>
      </c>
      <c r="G150" s="16">
        <f ca="1">IF(Amortization[[#This Row],[payment
date]]="",0,PropertyTaxAmount)</f>
        <v>375</v>
      </c>
      <c r="H150" s="16">
        <f ca="1">IF(Amortization[[#This Row],[payment
date]]="",0,Amortization[[#This Row],[interest]]+Amortization[[#This Row],[principal]]+Amortization[[#This Row],[property
tax]])</f>
        <v>2090.875114580127</v>
      </c>
      <c r="I150" s="16">
        <f ca="1">IF(Amortization[[#This Row],[payment
date]]="",0,Amortization[[#This Row],[opening
balance]]-Amortization[[#This Row],[principal]])</f>
        <v>260967.1157765403</v>
      </c>
      <c r="J150" s="39">
        <f ca="1">IF(Amortization[[#This Row],[closing
balance]]&gt;0,LastRow-ROW(),0)</f>
        <v>212</v>
      </c>
    </row>
    <row r="151" spans="2:10" ht="15" customHeight="1">
      <c r="B151" s="39">
        <f>ROWS($B$3:B151)</f>
        <v>149</v>
      </c>
      <c r="C151" s="40">
        <f ca="1">IF(ValuesEntered,IF(Amortization[[#This Row],['#]]&lt;=DurationOfLoan,IF(ROW()-ROW(Amortization[[#Headers],[payment
date]])=1,LoanStart,IF(I150&gt;0,EDATE(C150,1),"")),""),"")</f>
        <v>49296</v>
      </c>
      <c r="D151" s="16">
        <f ca="1">IF(ROW()-ROW(Amortization[[#Headers],[opening
balance]])=1,LoanAmount,IF(Amortization[[#This Row],[payment
date]]="",0,INDEX(Amortization[], ROW()-4,8)))</f>
        <v>260967.1157765403</v>
      </c>
      <c r="E151" s="16">
        <f ca="1">IF(ValuesEntered,IF(ROW()-ROW(Amortization[[#Headers],[interest]])=1,-IPMT(InterestRate/12,1,DurationOfLoan-ROWS($C$3:C151)+1,Amortization[[#This Row],[opening
balance]]),IFERROR(-IPMT(InterestRate/12,1,Amortization[[#This Row],['#
remaining]],D152),0)),0)</f>
        <v>867.06103699595485</v>
      </c>
      <c r="F151" s="16">
        <f ca="1">IFERROR(IF(AND(ValuesEntered,Amortization[[#This Row],[payment
date]]&lt;&gt;""),-PPMT(InterestRate/12,1,DurationOfLoan-ROWS($C$3:C151)+1,Amortization[[#This Row],[opening
balance]]),""),0)</f>
        <v>848.80467775385353</v>
      </c>
      <c r="G151" s="16">
        <f ca="1">IF(Amortization[[#This Row],[payment
date]]="",0,PropertyTaxAmount)</f>
        <v>375</v>
      </c>
      <c r="H151" s="16">
        <f ca="1">IF(Amortization[[#This Row],[payment
date]]="",0,Amortization[[#This Row],[interest]]+Amortization[[#This Row],[principal]]+Amortization[[#This Row],[property
tax]])</f>
        <v>2090.8657147498084</v>
      </c>
      <c r="I151" s="16">
        <f ca="1">IF(Amortization[[#This Row],[payment
date]]="",0,Amortization[[#This Row],[opening
balance]]-Amortization[[#This Row],[principal]])</f>
        <v>260118.31109878645</v>
      </c>
      <c r="J151" s="39">
        <f ca="1">IF(Amortization[[#This Row],[closing
balance]]&gt;0,LastRow-ROW(),0)</f>
        <v>211</v>
      </c>
    </row>
    <row r="152" spans="2:10" ht="15" customHeight="1">
      <c r="B152" s="39">
        <f>ROWS($B$3:B152)</f>
        <v>150</v>
      </c>
      <c r="C152" s="40">
        <f ca="1">IF(ValuesEntered,IF(Amortization[[#This Row],['#]]&lt;=DurationOfLoan,IF(ROW()-ROW(Amortization[[#Headers],[payment
date]])=1,LoanStart,IF(I151&gt;0,EDATE(C151,1),"")),""),"")</f>
        <v>49327</v>
      </c>
      <c r="D152" s="16">
        <f ca="1">IF(ROW()-ROW(Amortization[[#Headers],[opening
balance]])=1,LoanAmount,IF(Amortization[[#This Row],[payment
date]]="",0,INDEX(Amortization[], ROW()-4,8)))</f>
        <v>260118.31109878645</v>
      </c>
      <c r="E152" s="16">
        <f ca="1">IF(ValuesEntered,IF(ROW()-ROW(Amortization[[#Headers],[interest]])=1,-IPMT(InterestRate/12,1,DurationOfLoan-ROWS($C$3:C152)+1,Amortization[[#This Row],[opening
balance]]),IFERROR(-IPMT(InterestRate/12,1,Amortization[[#This Row],['#
remaining]],D153),0)),0)</f>
        <v>864.22225690702248</v>
      </c>
      <c r="F152" s="16">
        <f ca="1">IFERROR(IF(AND(ValuesEntered,Amortization[[#This Row],[payment
date]]&lt;&gt;""),-PPMT(InterestRate/12,1,DurationOfLoan-ROWS($C$3:C152)+1,Amortization[[#This Row],[opening
balance]]),""),0)</f>
        <v>851.63402667969967</v>
      </c>
      <c r="G152" s="16">
        <f ca="1">IF(Amortization[[#This Row],[payment
date]]="",0,PropertyTaxAmount)</f>
        <v>375</v>
      </c>
      <c r="H152" s="16">
        <f ca="1">IF(Amortization[[#This Row],[payment
date]]="",0,Amortization[[#This Row],[interest]]+Amortization[[#This Row],[principal]]+Amortization[[#This Row],[property
tax]])</f>
        <v>2090.8562835867224</v>
      </c>
      <c r="I152" s="16">
        <f ca="1">IF(Amortization[[#This Row],[payment
date]]="",0,Amortization[[#This Row],[opening
balance]]-Amortization[[#This Row],[principal]])</f>
        <v>259266.67707210674</v>
      </c>
      <c r="J152" s="39">
        <f ca="1">IF(Amortization[[#This Row],[closing
balance]]&gt;0,LastRow-ROW(),0)</f>
        <v>210</v>
      </c>
    </row>
    <row r="153" spans="2:10" ht="15" customHeight="1">
      <c r="B153" s="39">
        <f>ROWS($B$3:B153)</f>
        <v>151</v>
      </c>
      <c r="C153" s="40">
        <f ca="1">IF(ValuesEntered,IF(Amortization[[#This Row],['#]]&lt;=DurationOfLoan,IF(ROW()-ROW(Amortization[[#Headers],[payment
date]])=1,LoanStart,IF(I152&gt;0,EDATE(C152,1),"")),""),"")</f>
        <v>49358</v>
      </c>
      <c r="D153" s="16">
        <f ca="1">IF(ROW()-ROW(Amortization[[#Headers],[opening
balance]])=1,LoanAmount,IF(Amortization[[#This Row],[payment
date]]="",0,INDEX(Amortization[], ROW()-4,8)))</f>
        <v>259266.67707210674</v>
      </c>
      <c r="E153" s="16">
        <f ca="1">IF(ValuesEntered,IF(ROW()-ROW(Amortization[[#Headers],[interest]])=1,-IPMT(InterestRate/12,1,DurationOfLoan-ROWS($C$3:C153)+1,Amortization[[#This Row],[opening
balance]]),IFERROR(-IPMT(InterestRate/12,1,Amortization[[#This Row],['#
remaining]],D154),0)),0)</f>
        <v>861.37401421779373</v>
      </c>
      <c r="F153" s="16">
        <f ca="1">IFERROR(IF(AND(ValuesEntered,Amortization[[#This Row],[payment
date]]&lt;&gt;""),-PPMT(InterestRate/12,1,DurationOfLoan-ROWS($C$3:C153)+1,Amortization[[#This Row],[opening
balance]]),""),0)</f>
        <v>854.4728067686317</v>
      </c>
      <c r="G153" s="16">
        <f ca="1">IF(Amortization[[#This Row],[payment
date]]="",0,PropertyTaxAmount)</f>
        <v>375</v>
      </c>
      <c r="H153" s="16">
        <f ca="1">IF(Amortization[[#This Row],[payment
date]]="",0,Amortization[[#This Row],[interest]]+Amortization[[#This Row],[principal]]+Amortization[[#This Row],[property
tax]])</f>
        <v>2090.8468209864254</v>
      </c>
      <c r="I153" s="16">
        <f ca="1">IF(Amortization[[#This Row],[payment
date]]="",0,Amortization[[#This Row],[opening
balance]]-Amortization[[#This Row],[principal]])</f>
        <v>258412.20426533811</v>
      </c>
      <c r="J153" s="39">
        <f ca="1">IF(Amortization[[#This Row],[closing
balance]]&gt;0,LastRow-ROW(),0)</f>
        <v>209</v>
      </c>
    </row>
    <row r="154" spans="2:10" ht="15" customHeight="1">
      <c r="B154" s="39">
        <f>ROWS($B$3:B154)</f>
        <v>152</v>
      </c>
      <c r="C154" s="40">
        <f ca="1">IF(ValuesEntered,IF(Amortization[[#This Row],['#]]&lt;=DurationOfLoan,IF(ROW()-ROW(Amortization[[#Headers],[payment
date]])=1,LoanStart,IF(I153&gt;0,EDATE(C153,1),"")),""),"")</f>
        <v>49386</v>
      </c>
      <c r="D154" s="16">
        <f ca="1">IF(ROW()-ROW(Amortization[[#Headers],[opening
balance]])=1,LoanAmount,IF(Amortization[[#This Row],[payment
date]]="",0,INDEX(Amortization[], ROW()-4,8)))</f>
        <v>258412.20426533811</v>
      </c>
      <c r="E154" s="16">
        <f ca="1">IF(ValuesEntered,IF(ROW()-ROW(Amortization[[#Headers],[interest]])=1,-IPMT(InterestRate/12,1,DurationOfLoan-ROWS($C$3:C154)+1,Amortization[[#This Row],[opening
balance]]),IFERROR(-IPMT(InterestRate/12,1,Amortization[[#This Row],['#
remaining]],D155),0)),0)</f>
        <v>858.51627738626757</v>
      </c>
      <c r="F154" s="16">
        <f ca="1">IFERROR(IF(AND(ValuesEntered,Amortization[[#This Row],[payment
date]]&lt;&gt;""),-PPMT(InterestRate/12,1,DurationOfLoan-ROWS($C$3:C154)+1,Amortization[[#This Row],[opening
balance]]),""),0)</f>
        <v>857.32104945786091</v>
      </c>
      <c r="G154" s="16">
        <f ca="1">IF(Amortization[[#This Row],[payment
date]]="",0,PropertyTaxAmount)</f>
        <v>375</v>
      </c>
      <c r="H154" s="16">
        <f ca="1">IF(Amortization[[#This Row],[payment
date]]="",0,Amortization[[#This Row],[interest]]+Amortization[[#This Row],[principal]]+Amortization[[#This Row],[property
tax]])</f>
        <v>2090.8373268441283</v>
      </c>
      <c r="I154" s="16">
        <f ca="1">IF(Amortization[[#This Row],[payment
date]]="",0,Amortization[[#This Row],[opening
balance]]-Amortization[[#This Row],[principal]])</f>
        <v>257554.88321588025</v>
      </c>
      <c r="J154" s="39">
        <f ca="1">IF(Amortization[[#This Row],[closing
balance]]&gt;0,LastRow-ROW(),0)</f>
        <v>208</v>
      </c>
    </row>
    <row r="155" spans="2:10" ht="15" customHeight="1">
      <c r="B155" s="39">
        <f>ROWS($B$3:B155)</f>
        <v>153</v>
      </c>
      <c r="C155" s="40">
        <f ca="1">IF(ValuesEntered,IF(Amortization[[#This Row],['#]]&lt;=DurationOfLoan,IF(ROW()-ROW(Amortization[[#Headers],[payment
date]])=1,LoanStart,IF(I154&gt;0,EDATE(C154,1),"")),""),"")</f>
        <v>49417</v>
      </c>
      <c r="D155" s="16">
        <f ca="1">IF(ROW()-ROW(Amortization[[#Headers],[opening
balance]])=1,LoanAmount,IF(Amortization[[#This Row],[payment
date]]="",0,INDEX(Amortization[], ROW()-4,8)))</f>
        <v>257554.88321588025</v>
      </c>
      <c r="E155" s="16">
        <f ca="1">IF(ValuesEntered,IF(ROW()-ROW(Amortization[[#Headers],[interest]])=1,-IPMT(InterestRate/12,1,DurationOfLoan-ROWS($C$3:C155)+1,Amortization[[#This Row],[opening
balance]]),IFERROR(-IPMT(InterestRate/12,1,Amortization[[#This Row],['#
remaining]],D156),0)),0)</f>
        <v>855.64901476530292</v>
      </c>
      <c r="F155" s="16">
        <f ca="1">IFERROR(IF(AND(ValuesEntered,Amortization[[#This Row],[payment
date]]&lt;&gt;""),-PPMT(InterestRate/12,1,DurationOfLoan-ROWS($C$3:C155)+1,Amortization[[#This Row],[opening
balance]]),""),0)</f>
        <v>860.17878628938672</v>
      </c>
      <c r="G155" s="16">
        <f ca="1">IF(Amortization[[#This Row],[payment
date]]="",0,PropertyTaxAmount)</f>
        <v>375</v>
      </c>
      <c r="H155" s="16">
        <f ca="1">IF(Amortization[[#This Row],[payment
date]]="",0,Amortization[[#This Row],[interest]]+Amortization[[#This Row],[principal]]+Amortization[[#This Row],[property
tax]])</f>
        <v>2090.8278010546896</v>
      </c>
      <c r="I155" s="16">
        <f ca="1">IF(Amortization[[#This Row],[payment
date]]="",0,Amortization[[#This Row],[opening
balance]]-Amortization[[#This Row],[principal]])</f>
        <v>256694.70442959087</v>
      </c>
      <c r="J155" s="39">
        <f ca="1">IF(Amortization[[#This Row],[closing
balance]]&gt;0,LastRow-ROW(),0)</f>
        <v>207</v>
      </c>
    </row>
    <row r="156" spans="2:10" ht="15" customHeight="1">
      <c r="B156" s="39">
        <f>ROWS($B$3:B156)</f>
        <v>154</v>
      </c>
      <c r="C156" s="40">
        <f ca="1">IF(ValuesEntered,IF(Amortization[[#This Row],['#]]&lt;=DurationOfLoan,IF(ROW()-ROW(Amortization[[#Headers],[payment
date]])=1,LoanStart,IF(I155&gt;0,EDATE(C155,1),"")),""),"")</f>
        <v>49447</v>
      </c>
      <c r="D156" s="16">
        <f ca="1">IF(ROW()-ROW(Amortization[[#Headers],[opening
balance]])=1,LoanAmount,IF(Amortization[[#This Row],[payment
date]]="",0,INDEX(Amortization[], ROW()-4,8)))</f>
        <v>256694.70442959087</v>
      </c>
      <c r="E156" s="16">
        <f ca="1">IF(ValuesEntered,IF(ROW()-ROW(Amortization[[#Headers],[interest]])=1,-IPMT(InterestRate/12,1,DurationOfLoan-ROWS($C$3:C156)+1,Amortization[[#This Row],[opening
balance]]),IFERROR(-IPMT(InterestRate/12,1,Amortization[[#This Row],['#
remaining]],D157),0)),0)</f>
        <v>852.77219460226843</v>
      </c>
      <c r="F156" s="16">
        <f ca="1">IFERROR(IF(AND(ValuesEntered,Amortization[[#This Row],[payment
date]]&lt;&gt;""),-PPMT(InterestRate/12,1,DurationOfLoan-ROWS($C$3:C156)+1,Amortization[[#This Row],[opening
balance]]),""),0)</f>
        <v>863.0460489103516</v>
      </c>
      <c r="G156" s="16">
        <f ca="1">IF(Amortization[[#This Row],[payment
date]]="",0,PropertyTaxAmount)</f>
        <v>375</v>
      </c>
      <c r="H156" s="16">
        <f ca="1">IF(Amortization[[#This Row],[payment
date]]="",0,Amortization[[#This Row],[interest]]+Amortization[[#This Row],[principal]]+Amortization[[#This Row],[property
tax]])</f>
        <v>2090.81824351262</v>
      </c>
      <c r="I156" s="16">
        <f ca="1">IF(Amortization[[#This Row],[payment
date]]="",0,Amortization[[#This Row],[opening
balance]]-Amortization[[#This Row],[principal]])</f>
        <v>255831.65838068051</v>
      </c>
      <c r="J156" s="39">
        <f ca="1">IF(Amortization[[#This Row],[closing
balance]]&gt;0,LastRow-ROW(),0)</f>
        <v>206</v>
      </c>
    </row>
    <row r="157" spans="2:10" ht="15" customHeight="1">
      <c r="B157" s="39">
        <f>ROWS($B$3:B157)</f>
        <v>155</v>
      </c>
      <c r="C157" s="40">
        <f ca="1">IF(ValuesEntered,IF(Amortization[[#This Row],['#]]&lt;=DurationOfLoan,IF(ROW()-ROW(Amortization[[#Headers],[payment
date]])=1,LoanStart,IF(I156&gt;0,EDATE(C156,1),"")),""),"")</f>
        <v>49478</v>
      </c>
      <c r="D157" s="16">
        <f ca="1">IF(ROW()-ROW(Amortization[[#Headers],[opening
balance]])=1,LoanAmount,IF(Amortization[[#This Row],[payment
date]]="",0,INDEX(Amortization[], ROW()-4,8)))</f>
        <v>255831.65838068051</v>
      </c>
      <c r="E157" s="16">
        <f ca="1">IF(ValuesEntered,IF(ROW()-ROW(Amortization[[#Headers],[interest]])=1,-IPMT(InterestRate/12,1,DurationOfLoan-ROWS($C$3:C157)+1,Amortization[[#This Row],[opening
balance]]),IFERROR(-IPMT(InterestRate/12,1,Amortization[[#This Row],['#
remaining]],D158),0)),0)</f>
        <v>849.88578503869053</v>
      </c>
      <c r="F157" s="16">
        <f ca="1">IFERROR(IF(AND(ValuesEntered,Amortization[[#This Row],[payment
date]]&lt;&gt;""),-PPMT(InterestRate/12,1,DurationOfLoan-ROWS($C$3:C157)+1,Amortization[[#This Row],[opening
balance]]),""),0)</f>
        <v>865.92286907338598</v>
      </c>
      <c r="G157" s="16">
        <f ca="1">IF(Amortization[[#This Row],[payment
date]]="",0,PropertyTaxAmount)</f>
        <v>375</v>
      </c>
      <c r="H157" s="16">
        <f ca="1">IF(Amortization[[#This Row],[payment
date]]="",0,Amortization[[#This Row],[interest]]+Amortization[[#This Row],[principal]]+Amortization[[#This Row],[property
tax]])</f>
        <v>2090.8086541120765</v>
      </c>
      <c r="I157" s="16">
        <f ca="1">IF(Amortization[[#This Row],[payment
date]]="",0,Amortization[[#This Row],[opening
balance]]-Amortization[[#This Row],[principal]])</f>
        <v>254965.73551160714</v>
      </c>
      <c r="J157" s="39">
        <f ca="1">IF(Amortization[[#This Row],[closing
balance]]&gt;0,LastRow-ROW(),0)</f>
        <v>205</v>
      </c>
    </row>
    <row r="158" spans="2:10" ht="15" customHeight="1">
      <c r="B158" s="39">
        <f>ROWS($B$3:B158)</f>
        <v>156</v>
      </c>
      <c r="C158" s="40">
        <f ca="1">IF(ValuesEntered,IF(Amortization[[#This Row],['#]]&lt;=DurationOfLoan,IF(ROW()-ROW(Amortization[[#Headers],[payment
date]])=1,LoanStart,IF(I157&gt;0,EDATE(C157,1),"")),""),"")</f>
        <v>49508</v>
      </c>
      <c r="D158" s="16">
        <f ca="1">IF(ROW()-ROW(Amortization[[#Headers],[opening
balance]])=1,LoanAmount,IF(Amortization[[#This Row],[payment
date]]="",0,INDEX(Amortization[], ROW()-4,8)))</f>
        <v>254965.73551160714</v>
      </c>
      <c r="E158" s="16">
        <f ca="1">IF(ValuesEntered,IF(ROW()-ROW(Amortization[[#Headers],[interest]])=1,-IPMT(InterestRate/12,1,DurationOfLoan-ROWS($C$3:C158)+1,Amortization[[#This Row],[opening
balance]]),IFERROR(-IPMT(InterestRate/12,1,Amortization[[#This Row],['#
remaining]],D159),0)),0)</f>
        <v>846.98975410990067</v>
      </c>
      <c r="F158" s="16">
        <f ca="1">IFERROR(IF(AND(ValuesEntered,Amortization[[#This Row],[payment
date]]&lt;&gt;""),-PPMT(InterestRate/12,1,DurationOfLoan-ROWS($C$3:C158)+1,Amortization[[#This Row],[opening
balance]]),""),0)</f>
        <v>868.80927863696388</v>
      </c>
      <c r="G158" s="16">
        <f ca="1">IF(Amortization[[#This Row],[payment
date]]="",0,PropertyTaxAmount)</f>
        <v>375</v>
      </c>
      <c r="H158" s="16">
        <f ca="1">IF(Amortization[[#This Row],[payment
date]]="",0,Amortization[[#This Row],[interest]]+Amortization[[#This Row],[principal]]+Amortization[[#This Row],[property
tax]])</f>
        <v>2090.7990327468647</v>
      </c>
      <c r="I158" s="16">
        <f ca="1">IF(Amortization[[#This Row],[payment
date]]="",0,Amortization[[#This Row],[opening
balance]]-Amortization[[#This Row],[principal]])</f>
        <v>254096.92623297017</v>
      </c>
      <c r="J158" s="39">
        <f ca="1">IF(Amortization[[#This Row],[closing
balance]]&gt;0,LastRow-ROW(),0)</f>
        <v>204</v>
      </c>
    </row>
    <row r="159" spans="2:10" ht="15" customHeight="1">
      <c r="B159" s="39">
        <f>ROWS($B$3:B159)</f>
        <v>157</v>
      </c>
      <c r="C159" s="40">
        <f ca="1">IF(ValuesEntered,IF(Amortization[[#This Row],['#]]&lt;=DurationOfLoan,IF(ROW()-ROW(Amortization[[#Headers],[payment
date]])=1,LoanStart,IF(I158&gt;0,EDATE(C158,1),"")),""),"")</f>
        <v>49539</v>
      </c>
      <c r="D159" s="16">
        <f ca="1">IF(ROW()-ROW(Amortization[[#Headers],[opening
balance]])=1,LoanAmount,IF(Amortization[[#This Row],[payment
date]]="",0,INDEX(Amortization[], ROW()-4,8)))</f>
        <v>254096.92623297017</v>
      </c>
      <c r="E159" s="16">
        <f ca="1">IF(ValuesEntered,IF(ROW()-ROW(Amortization[[#Headers],[interest]])=1,-IPMT(InterestRate/12,1,DurationOfLoan-ROWS($C$3:C159)+1,Amortization[[#This Row],[opening
balance]]),IFERROR(-IPMT(InterestRate/12,1,Amortization[[#This Row],['#
remaining]],D160),0)),0)</f>
        <v>844.08406974468141</v>
      </c>
      <c r="F159" s="16">
        <f ca="1">IFERROR(IF(AND(ValuesEntered,Amortization[[#This Row],[payment
date]]&lt;&gt;""),-PPMT(InterestRate/12,1,DurationOfLoan-ROWS($C$3:C159)+1,Amortization[[#This Row],[opening
balance]]),""),0)</f>
        <v>871.70530956575385</v>
      </c>
      <c r="G159" s="16">
        <f ca="1">IF(Amortization[[#This Row],[payment
date]]="",0,PropertyTaxAmount)</f>
        <v>375</v>
      </c>
      <c r="H159" s="16">
        <f ca="1">IF(Amortization[[#This Row],[payment
date]]="",0,Amortization[[#This Row],[interest]]+Amortization[[#This Row],[principal]]+Amortization[[#This Row],[property
tax]])</f>
        <v>2090.7893793104354</v>
      </c>
      <c r="I159" s="16">
        <f ca="1">IF(Amortization[[#This Row],[payment
date]]="",0,Amortization[[#This Row],[opening
balance]]-Amortization[[#This Row],[principal]])</f>
        <v>253225.22092340441</v>
      </c>
      <c r="J159" s="39">
        <f ca="1">IF(Amortization[[#This Row],[closing
balance]]&gt;0,LastRow-ROW(),0)</f>
        <v>203</v>
      </c>
    </row>
    <row r="160" spans="2:10" ht="15" customHeight="1">
      <c r="B160" s="39">
        <f>ROWS($B$3:B160)</f>
        <v>158</v>
      </c>
      <c r="C160" s="40">
        <f ca="1">IF(ValuesEntered,IF(Amortization[[#This Row],['#]]&lt;=DurationOfLoan,IF(ROW()-ROW(Amortization[[#Headers],[payment
date]])=1,LoanStart,IF(I159&gt;0,EDATE(C159,1),"")),""),"")</f>
        <v>49570</v>
      </c>
      <c r="D160" s="16">
        <f ca="1">IF(ROW()-ROW(Amortization[[#Headers],[opening
balance]])=1,LoanAmount,IF(Amortization[[#This Row],[payment
date]]="",0,INDEX(Amortization[], ROW()-4,8)))</f>
        <v>253225.22092340441</v>
      </c>
      <c r="E160" s="16">
        <f ca="1">IF(ValuesEntered,IF(ROW()-ROW(Amortization[[#Headers],[interest]])=1,-IPMT(InterestRate/12,1,DurationOfLoan-ROWS($C$3:C160)+1,Amortization[[#This Row],[opening
balance]]),IFERROR(-IPMT(InterestRate/12,1,Amortization[[#This Row],['#
remaining]],D161),0)),0)</f>
        <v>841.16869976491148</v>
      </c>
      <c r="F160" s="16">
        <f ca="1">IFERROR(IF(AND(ValuesEntered,Amortization[[#This Row],[payment
date]]&lt;&gt;""),-PPMT(InterestRate/12,1,DurationOfLoan-ROWS($C$3:C160)+1,Amortization[[#This Row],[opening
balance]]),""),0)</f>
        <v>874.610993930973</v>
      </c>
      <c r="G160" s="16">
        <f ca="1">IF(Amortization[[#This Row],[payment
date]]="",0,PropertyTaxAmount)</f>
        <v>375</v>
      </c>
      <c r="H160" s="16">
        <f ca="1">IF(Amortization[[#This Row],[payment
date]]="",0,Amortization[[#This Row],[interest]]+Amortization[[#This Row],[principal]]+Amortization[[#This Row],[property
tax]])</f>
        <v>2090.7796936958844</v>
      </c>
      <c r="I160" s="16">
        <f ca="1">IF(Amortization[[#This Row],[payment
date]]="",0,Amortization[[#This Row],[opening
balance]]-Amortization[[#This Row],[principal]])</f>
        <v>252350.60992947343</v>
      </c>
      <c r="J160" s="39">
        <f ca="1">IF(Amortization[[#This Row],[closing
balance]]&gt;0,LastRow-ROW(),0)</f>
        <v>202</v>
      </c>
    </row>
    <row r="161" spans="2:10" ht="15" customHeight="1">
      <c r="B161" s="39">
        <f>ROWS($B$3:B161)</f>
        <v>159</v>
      </c>
      <c r="C161" s="40">
        <f ca="1">IF(ValuesEntered,IF(Amortization[[#This Row],['#]]&lt;=DurationOfLoan,IF(ROW()-ROW(Amortization[[#Headers],[payment
date]])=1,LoanStart,IF(I160&gt;0,EDATE(C160,1),"")),""),"")</f>
        <v>49600</v>
      </c>
      <c r="D161" s="16">
        <f ca="1">IF(ROW()-ROW(Amortization[[#Headers],[opening
balance]])=1,LoanAmount,IF(Amortization[[#This Row],[payment
date]]="",0,INDEX(Amortization[], ROW()-4,8)))</f>
        <v>252350.60992947343</v>
      </c>
      <c r="E161" s="16">
        <f ca="1">IF(ValuesEntered,IF(ROW()-ROW(Amortization[[#Headers],[interest]])=1,-IPMT(InterestRate/12,1,DurationOfLoan-ROWS($C$3:C161)+1,Amortization[[#This Row],[opening
balance]]),IFERROR(-IPMT(InterestRate/12,1,Amortization[[#This Row],['#
remaining]],D162),0)),0)</f>
        <v>838.24361188520902</v>
      </c>
      <c r="F161" s="16">
        <f ca="1">IFERROR(IF(AND(ValuesEntered,Amortization[[#This Row],[payment
date]]&lt;&gt;""),-PPMT(InterestRate/12,1,DurationOfLoan-ROWS($C$3:C161)+1,Amortization[[#This Row],[opening
balance]]),""),0)</f>
        <v>877.52636391074282</v>
      </c>
      <c r="G161" s="16">
        <f ca="1">IF(Amortization[[#This Row],[payment
date]]="",0,PropertyTaxAmount)</f>
        <v>375</v>
      </c>
      <c r="H161" s="16">
        <f ca="1">IF(Amortization[[#This Row],[payment
date]]="",0,Amortization[[#This Row],[interest]]+Amortization[[#This Row],[principal]]+Amortization[[#This Row],[property
tax]])</f>
        <v>2090.7699757959517</v>
      </c>
      <c r="I161" s="16">
        <f ca="1">IF(Amortization[[#This Row],[payment
date]]="",0,Amortization[[#This Row],[opening
balance]]-Amortization[[#This Row],[principal]])</f>
        <v>251473.0835655627</v>
      </c>
      <c r="J161" s="39">
        <f ca="1">IF(Amortization[[#This Row],[closing
balance]]&gt;0,LastRow-ROW(),0)</f>
        <v>201</v>
      </c>
    </row>
    <row r="162" spans="2:10" ht="15" customHeight="1">
      <c r="B162" s="39">
        <f>ROWS($B$3:B162)</f>
        <v>160</v>
      </c>
      <c r="C162" s="40">
        <f ca="1">IF(ValuesEntered,IF(Amortization[[#This Row],['#]]&lt;=DurationOfLoan,IF(ROW()-ROW(Amortization[[#Headers],[payment
date]])=1,LoanStart,IF(I161&gt;0,EDATE(C161,1),"")),""),"")</f>
        <v>49631</v>
      </c>
      <c r="D162" s="16">
        <f ca="1">IF(ROW()-ROW(Amortization[[#Headers],[opening
balance]])=1,LoanAmount,IF(Amortization[[#This Row],[payment
date]]="",0,INDEX(Amortization[], ROW()-4,8)))</f>
        <v>251473.0835655627</v>
      </c>
      <c r="E162" s="16">
        <f ca="1">IF(ValuesEntered,IF(ROW()-ROW(Amortization[[#Headers],[interest]])=1,-IPMT(InterestRate/12,1,DurationOfLoan-ROWS($C$3:C162)+1,Amortization[[#This Row],[opening
balance]]),IFERROR(-IPMT(InterestRate/12,1,Amortization[[#This Row],['#
remaining]],D163),0)),0)</f>
        <v>835.30877371257429</v>
      </c>
      <c r="F162" s="16">
        <f ca="1">IFERROR(IF(AND(ValuesEntered,Amortization[[#This Row],[payment
date]]&lt;&gt;""),-PPMT(InterestRate/12,1,DurationOfLoan-ROWS($C$3:C162)+1,Amortization[[#This Row],[opening
balance]]),""),0)</f>
        <v>880.45145179044539</v>
      </c>
      <c r="G162" s="16">
        <f ca="1">IF(Amortization[[#This Row],[payment
date]]="",0,PropertyTaxAmount)</f>
        <v>375</v>
      </c>
      <c r="H162" s="16">
        <f ca="1">IF(Amortization[[#This Row],[payment
date]]="",0,Amortization[[#This Row],[interest]]+Amortization[[#This Row],[principal]]+Amortization[[#This Row],[property
tax]])</f>
        <v>2090.7602255030197</v>
      </c>
      <c r="I162" s="16">
        <f ca="1">IF(Amortization[[#This Row],[payment
date]]="",0,Amortization[[#This Row],[opening
balance]]-Amortization[[#This Row],[principal]])</f>
        <v>250592.63211377227</v>
      </c>
      <c r="J162" s="39">
        <f ca="1">IF(Amortization[[#This Row],[closing
balance]]&gt;0,LastRow-ROW(),0)</f>
        <v>200</v>
      </c>
    </row>
    <row r="163" spans="2:10" ht="15" customHeight="1">
      <c r="B163" s="39">
        <f>ROWS($B$3:B163)</f>
        <v>161</v>
      </c>
      <c r="C163" s="40">
        <f ca="1">IF(ValuesEntered,IF(Amortization[[#This Row],['#]]&lt;=DurationOfLoan,IF(ROW()-ROW(Amortization[[#Headers],[payment
date]])=1,LoanStart,IF(I162&gt;0,EDATE(C162,1),"")),""),"")</f>
        <v>49661</v>
      </c>
      <c r="D163" s="16">
        <f ca="1">IF(ROW()-ROW(Amortization[[#Headers],[opening
balance]])=1,LoanAmount,IF(Amortization[[#This Row],[payment
date]]="",0,INDEX(Amortization[], ROW()-4,8)))</f>
        <v>250592.63211377227</v>
      </c>
      <c r="E163" s="16">
        <f ca="1">IF(ValuesEntered,IF(ROW()-ROW(Amortization[[#Headers],[interest]])=1,-IPMT(InterestRate/12,1,DurationOfLoan-ROWS($C$3:C163)+1,Amortization[[#This Row],[opening
balance]]),IFERROR(-IPMT(InterestRate/12,1,Amortization[[#This Row],['#
remaining]],D164),0)),0)</f>
        <v>832.36415274603064</v>
      </c>
      <c r="F163" s="16">
        <f ca="1">IFERROR(IF(AND(ValuesEntered,Amortization[[#This Row],[payment
date]]&lt;&gt;""),-PPMT(InterestRate/12,1,DurationOfLoan-ROWS($C$3:C163)+1,Amortization[[#This Row],[opening
balance]]),""),0)</f>
        <v>883.38628996308023</v>
      </c>
      <c r="G163" s="16">
        <f ca="1">IF(Amortization[[#This Row],[payment
date]]="",0,PropertyTaxAmount)</f>
        <v>375</v>
      </c>
      <c r="H163" s="16">
        <f ca="1">IF(Amortization[[#This Row],[payment
date]]="",0,Amortization[[#This Row],[interest]]+Amortization[[#This Row],[principal]]+Amortization[[#This Row],[property
tax]])</f>
        <v>2090.7504427091108</v>
      </c>
      <c r="I163" s="16">
        <f ca="1">IF(Amortization[[#This Row],[payment
date]]="",0,Amortization[[#This Row],[opening
balance]]-Amortization[[#This Row],[principal]])</f>
        <v>249709.24582380918</v>
      </c>
      <c r="J163" s="39">
        <f ca="1">IF(Amortization[[#This Row],[closing
balance]]&gt;0,LastRow-ROW(),0)</f>
        <v>199</v>
      </c>
    </row>
    <row r="164" spans="2:10" ht="15" customHeight="1">
      <c r="B164" s="39">
        <f>ROWS($B$3:B164)</f>
        <v>162</v>
      </c>
      <c r="C164" s="40">
        <f ca="1">IF(ValuesEntered,IF(Amortization[[#This Row],['#]]&lt;=DurationOfLoan,IF(ROW()-ROW(Amortization[[#Headers],[payment
date]])=1,LoanStart,IF(I163&gt;0,EDATE(C163,1),"")),""),"")</f>
        <v>49692</v>
      </c>
      <c r="D164" s="16">
        <f ca="1">IF(ROW()-ROW(Amortization[[#Headers],[opening
balance]])=1,LoanAmount,IF(Amortization[[#This Row],[payment
date]]="",0,INDEX(Amortization[], ROW()-4,8)))</f>
        <v>249709.24582380918</v>
      </c>
      <c r="E164" s="16">
        <f ca="1">IF(ValuesEntered,IF(ROW()-ROW(Amortization[[#Headers],[interest]])=1,-IPMT(InterestRate/12,1,DurationOfLoan-ROWS($C$3:C164)+1,Amortization[[#This Row],[opening
balance]]),IFERROR(-IPMT(InterestRate/12,1,Amortization[[#This Row],['#
remaining]],D165),0)),0)</f>
        <v>829.40971637626524</v>
      </c>
      <c r="F164" s="16">
        <f ca="1">IFERROR(IF(AND(ValuesEntered,Amortization[[#This Row],[payment
date]]&lt;&gt;""),-PPMT(InterestRate/12,1,DurationOfLoan-ROWS($C$3:C164)+1,Amortization[[#This Row],[opening
balance]]),""),0)</f>
        <v>886.33091092962388</v>
      </c>
      <c r="G164" s="16">
        <f ca="1">IF(Amortization[[#This Row],[payment
date]]="",0,PropertyTaxAmount)</f>
        <v>375</v>
      </c>
      <c r="H164" s="16">
        <f ca="1">IF(Amortization[[#This Row],[payment
date]]="",0,Amortization[[#This Row],[interest]]+Amortization[[#This Row],[principal]]+Amortization[[#This Row],[property
tax]])</f>
        <v>2090.7406273058891</v>
      </c>
      <c r="I164" s="16">
        <f ca="1">IF(Amortization[[#This Row],[payment
date]]="",0,Amortization[[#This Row],[opening
balance]]-Amortization[[#This Row],[principal]])</f>
        <v>248822.91491287955</v>
      </c>
      <c r="J164" s="39">
        <f ca="1">IF(Amortization[[#This Row],[closing
balance]]&gt;0,LastRow-ROW(),0)</f>
        <v>198</v>
      </c>
    </row>
    <row r="165" spans="2:10" ht="15" customHeight="1">
      <c r="B165" s="39">
        <f>ROWS($B$3:B165)</f>
        <v>163</v>
      </c>
      <c r="C165" s="40">
        <f ca="1">IF(ValuesEntered,IF(Amortization[[#This Row],['#]]&lt;=DurationOfLoan,IF(ROW()-ROW(Amortization[[#Headers],[payment
date]])=1,LoanStart,IF(I164&gt;0,EDATE(C164,1),"")),""),"")</f>
        <v>49723</v>
      </c>
      <c r="D165" s="16">
        <f ca="1">IF(ROW()-ROW(Amortization[[#Headers],[opening
balance]])=1,LoanAmount,IF(Amortization[[#This Row],[payment
date]]="",0,INDEX(Amortization[], ROW()-4,8)))</f>
        <v>248822.91491287955</v>
      </c>
      <c r="E165" s="16">
        <f ca="1">IF(ValuesEntered,IF(ROW()-ROW(Amortization[[#Headers],[interest]])=1,-IPMT(InterestRate/12,1,DurationOfLoan-ROWS($C$3:C165)+1,Amortization[[#This Row],[opening
balance]]),IFERROR(-IPMT(InterestRate/12,1,Amortization[[#This Row],['#
remaining]],D166),0)),0)</f>
        <v>826.44543188526723</v>
      </c>
      <c r="F165" s="16">
        <f ca="1">IFERROR(IF(AND(ValuesEntered,Amortization[[#This Row],[payment
date]]&lt;&gt;""),-PPMT(InterestRate/12,1,DurationOfLoan-ROWS($C$3:C165)+1,Amortization[[#This Row],[opening
balance]]),""),0)</f>
        <v>889.28534729938917</v>
      </c>
      <c r="G165" s="16">
        <f ca="1">IF(Amortization[[#This Row],[payment
date]]="",0,PropertyTaxAmount)</f>
        <v>375</v>
      </c>
      <c r="H165" s="16">
        <f ca="1">IF(Amortization[[#This Row],[payment
date]]="",0,Amortization[[#This Row],[interest]]+Amortization[[#This Row],[principal]]+Amortization[[#This Row],[property
tax]])</f>
        <v>2090.7307791846565</v>
      </c>
      <c r="I165" s="16">
        <f ca="1">IF(Amortization[[#This Row],[payment
date]]="",0,Amortization[[#This Row],[opening
balance]]-Amortization[[#This Row],[principal]])</f>
        <v>247933.62956558017</v>
      </c>
      <c r="J165" s="39">
        <f ca="1">IF(Amortization[[#This Row],[closing
balance]]&gt;0,LastRow-ROW(),0)</f>
        <v>197</v>
      </c>
    </row>
    <row r="166" spans="2:10" ht="15" customHeight="1">
      <c r="B166" s="39">
        <f>ROWS($B$3:B166)</f>
        <v>164</v>
      </c>
      <c r="C166" s="40">
        <f ca="1">IF(ValuesEntered,IF(Amortization[[#This Row],['#]]&lt;=DurationOfLoan,IF(ROW()-ROW(Amortization[[#Headers],[payment
date]])=1,LoanStart,IF(I165&gt;0,EDATE(C165,1),"")),""),"")</f>
        <v>49752</v>
      </c>
      <c r="D166" s="16">
        <f ca="1">IF(ROW()-ROW(Amortization[[#Headers],[opening
balance]])=1,LoanAmount,IF(Amortization[[#This Row],[payment
date]]="",0,INDEX(Amortization[], ROW()-4,8)))</f>
        <v>247933.62956558017</v>
      </c>
      <c r="E166" s="16">
        <f ca="1">IF(ValuesEntered,IF(ROW()-ROW(Amortization[[#Headers],[interest]])=1,-IPMT(InterestRate/12,1,DurationOfLoan-ROWS($C$3:C166)+1,Amortization[[#This Row],[opening
balance]]),IFERROR(-IPMT(InterestRate/12,1,Amortization[[#This Row],['#
remaining]],D167),0)),0)</f>
        <v>823.47126644596597</v>
      </c>
      <c r="F166" s="16">
        <f ca="1">IFERROR(IF(AND(ValuesEntered,Amortization[[#This Row],[payment
date]]&lt;&gt;""),-PPMT(InterestRate/12,1,DurationOfLoan-ROWS($C$3:C166)+1,Amortization[[#This Row],[opening
balance]]),""),0)</f>
        <v>892.2496317903873</v>
      </c>
      <c r="G166" s="16">
        <f ca="1">IF(Amortization[[#This Row],[payment
date]]="",0,PropertyTaxAmount)</f>
        <v>375</v>
      </c>
      <c r="H166" s="16">
        <f ca="1">IF(Amortization[[#This Row],[payment
date]]="",0,Amortization[[#This Row],[interest]]+Amortization[[#This Row],[principal]]+Amortization[[#This Row],[property
tax]])</f>
        <v>2090.7208982363532</v>
      </c>
      <c r="I166" s="16">
        <f ca="1">IF(Amortization[[#This Row],[payment
date]]="",0,Amortization[[#This Row],[opening
balance]]-Amortization[[#This Row],[principal]])</f>
        <v>247041.37993378978</v>
      </c>
      <c r="J166" s="39">
        <f ca="1">IF(Amortization[[#This Row],[closing
balance]]&gt;0,LastRow-ROW(),0)</f>
        <v>196</v>
      </c>
    </row>
    <row r="167" spans="2:10" ht="15" customHeight="1">
      <c r="B167" s="39">
        <f>ROWS($B$3:B167)</f>
        <v>165</v>
      </c>
      <c r="C167" s="40">
        <f ca="1">IF(ValuesEntered,IF(Amortization[[#This Row],['#]]&lt;=DurationOfLoan,IF(ROW()-ROW(Amortization[[#Headers],[payment
date]])=1,LoanStart,IF(I166&gt;0,EDATE(C166,1),"")),""),"")</f>
        <v>49783</v>
      </c>
      <c r="D167" s="16">
        <f ca="1">IF(ROW()-ROW(Amortization[[#Headers],[opening
balance]])=1,LoanAmount,IF(Amortization[[#This Row],[payment
date]]="",0,INDEX(Amortization[], ROW()-4,8)))</f>
        <v>247041.37993378978</v>
      </c>
      <c r="E167" s="16">
        <f ca="1">IF(ValuesEntered,IF(ROW()-ROW(Amortization[[#Headers],[interest]])=1,-IPMT(InterestRate/12,1,DurationOfLoan-ROWS($C$3:C167)+1,Amortization[[#This Row],[opening
balance]]),IFERROR(-IPMT(InterestRate/12,1,Amortization[[#This Row],['#
remaining]],D168),0)),0)</f>
        <v>820.48718712186701</v>
      </c>
      <c r="F167" s="16">
        <f ca="1">IFERROR(IF(AND(ValuesEntered,Amortization[[#This Row],[payment
date]]&lt;&gt;""),-PPMT(InterestRate/12,1,DurationOfLoan-ROWS($C$3:C167)+1,Amortization[[#This Row],[opening
balance]]),""),0)</f>
        <v>895.22379722968856</v>
      </c>
      <c r="G167" s="16">
        <f ca="1">IF(Amortization[[#This Row],[payment
date]]="",0,PropertyTaxAmount)</f>
        <v>375</v>
      </c>
      <c r="H167" s="16">
        <f ca="1">IF(Amortization[[#This Row],[payment
date]]="",0,Amortization[[#This Row],[interest]]+Amortization[[#This Row],[principal]]+Amortization[[#This Row],[property
tax]])</f>
        <v>2090.7109843515555</v>
      </c>
      <c r="I167" s="16">
        <f ca="1">IF(Amortization[[#This Row],[payment
date]]="",0,Amortization[[#This Row],[opening
balance]]-Amortization[[#This Row],[principal]])</f>
        <v>246146.15613656008</v>
      </c>
      <c r="J167" s="39">
        <f ca="1">IF(Amortization[[#This Row],[closing
balance]]&gt;0,LastRow-ROW(),0)</f>
        <v>195</v>
      </c>
    </row>
    <row r="168" spans="2:10" ht="15" customHeight="1">
      <c r="B168" s="39">
        <f>ROWS($B$3:B168)</f>
        <v>166</v>
      </c>
      <c r="C168" s="40">
        <f ca="1">IF(ValuesEntered,IF(Amortization[[#This Row],['#]]&lt;=DurationOfLoan,IF(ROW()-ROW(Amortization[[#Headers],[payment
date]])=1,LoanStart,IF(I167&gt;0,EDATE(C167,1),"")),""),"")</f>
        <v>49813</v>
      </c>
      <c r="D168" s="16">
        <f ca="1">IF(ROW()-ROW(Amortization[[#Headers],[opening
balance]])=1,LoanAmount,IF(Amortization[[#This Row],[payment
date]]="",0,INDEX(Amortization[], ROW()-4,8)))</f>
        <v>246146.15613656008</v>
      </c>
      <c r="E168" s="16">
        <f ca="1">IF(ValuesEntered,IF(ROW()-ROW(Amortization[[#Headers],[interest]])=1,-IPMT(InterestRate/12,1,DurationOfLoan-ROWS($C$3:C168)+1,Amortization[[#This Row],[opening
balance]]),IFERROR(-IPMT(InterestRate/12,1,Amortization[[#This Row],['#
remaining]],D169),0)),0)</f>
        <v>817.49316086668773</v>
      </c>
      <c r="F168" s="16">
        <f ca="1">IFERROR(IF(AND(ValuesEntered,Amortization[[#This Row],[payment
date]]&lt;&gt;""),-PPMT(InterestRate/12,1,DurationOfLoan-ROWS($C$3:C168)+1,Amortization[[#This Row],[opening
balance]]),""),0)</f>
        <v>898.2078765537874</v>
      </c>
      <c r="G168" s="16">
        <f ca="1">IF(Amortization[[#This Row],[payment
date]]="",0,PropertyTaxAmount)</f>
        <v>375</v>
      </c>
      <c r="H168" s="16">
        <f ca="1">IF(Amortization[[#This Row],[payment
date]]="",0,Amortization[[#This Row],[interest]]+Amortization[[#This Row],[principal]]+Amortization[[#This Row],[property
tax]])</f>
        <v>2090.7010374204751</v>
      </c>
      <c r="I168" s="16">
        <f ca="1">IF(Amortization[[#This Row],[payment
date]]="",0,Amortization[[#This Row],[opening
balance]]-Amortization[[#This Row],[principal]])</f>
        <v>245247.94826000629</v>
      </c>
      <c r="J168" s="39">
        <f ca="1">IF(Amortization[[#This Row],[closing
balance]]&gt;0,LastRow-ROW(),0)</f>
        <v>194</v>
      </c>
    </row>
    <row r="169" spans="2:10" ht="15" customHeight="1">
      <c r="B169" s="39">
        <f>ROWS($B$3:B169)</f>
        <v>167</v>
      </c>
      <c r="C169" s="40">
        <f ca="1">IF(ValuesEntered,IF(Amortization[[#This Row],['#]]&lt;=DurationOfLoan,IF(ROW()-ROW(Amortization[[#Headers],[payment
date]])=1,LoanStart,IF(I168&gt;0,EDATE(C168,1),"")),""),"")</f>
        <v>49844</v>
      </c>
      <c r="D169" s="16">
        <f ca="1">IF(ROW()-ROW(Amortization[[#Headers],[opening
balance]])=1,LoanAmount,IF(Amortization[[#This Row],[payment
date]]="",0,INDEX(Amortization[], ROW()-4,8)))</f>
        <v>245247.94826000629</v>
      </c>
      <c r="E169" s="16">
        <f ca="1">IF(ValuesEntered,IF(ROW()-ROW(Amortization[[#Headers],[interest]])=1,-IPMT(InterestRate/12,1,DurationOfLoan-ROWS($C$3:C169)+1,Amortization[[#This Row],[opening
balance]]),IFERROR(-IPMT(InterestRate/12,1,Amortization[[#This Row],['#
remaining]],D170),0)),0)</f>
        <v>814.48915452399115</v>
      </c>
      <c r="F169" s="16">
        <f ca="1">IFERROR(IF(AND(ValuesEntered,Amortization[[#This Row],[payment
date]]&lt;&gt;""),-PPMT(InterestRate/12,1,DurationOfLoan-ROWS($C$3:C169)+1,Amortization[[#This Row],[opening
balance]]),""),0)</f>
        <v>901.20190280896657</v>
      </c>
      <c r="G169" s="16">
        <f ca="1">IF(Amortization[[#This Row],[payment
date]]="",0,PropertyTaxAmount)</f>
        <v>375</v>
      </c>
      <c r="H169" s="16">
        <f ca="1">IF(Amortization[[#This Row],[payment
date]]="",0,Amortization[[#This Row],[interest]]+Amortization[[#This Row],[principal]]+Amortization[[#This Row],[property
tax]])</f>
        <v>2090.6910573329578</v>
      </c>
      <c r="I169" s="16">
        <f ca="1">IF(Amortization[[#This Row],[payment
date]]="",0,Amortization[[#This Row],[opening
balance]]-Amortization[[#This Row],[principal]])</f>
        <v>244346.74635719732</v>
      </c>
      <c r="J169" s="39">
        <f ca="1">IF(Amortization[[#This Row],[closing
balance]]&gt;0,LastRow-ROW(),0)</f>
        <v>193</v>
      </c>
    </row>
    <row r="170" spans="2:10" ht="15" customHeight="1">
      <c r="B170" s="39">
        <f>ROWS($B$3:B170)</f>
        <v>168</v>
      </c>
      <c r="C170" s="40">
        <f ca="1">IF(ValuesEntered,IF(Amortization[[#This Row],['#]]&lt;=DurationOfLoan,IF(ROW()-ROW(Amortization[[#Headers],[payment
date]])=1,LoanStart,IF(I169&gt;0,EDATE(C169,1),"")),""),"")</f>
        <v>49874</v>
      </c>
      <c r="D170" s="16">
        <f ca="1">IF(ROW()-ROW(Amortization[[#Headers],[opening
balance]])=1,LoanAmount,IF(Amortization[[#This Row],[payment
date]]="",0,INDEX(Amortization[], ROW()-4,8)))</f>
        <v>244346.74635719732</v>
      </c>
      <c r="E170" s="16">
        <f ca="1">IF(ValuesEntered,IF(ROW()-ROW(Amortization[[#Headers],[interest]])=1,-IPMT(InterestRate/12,1,DurationOfLoan-ROWS($C$3:C170)+1,Amortization[[#This Row],[opening
balance]]),IFERROR(-IPMT(InterestRate/12,1,Amortization[[#This Row],['#
remaining]],D171),0)),0)</f>
        <v>811.47513482681893</v>
      </c>
      <c r="F170" s="16">
        <f ca="1">IFERROR(IF(AND(ValuesEntered,Amortization[[#This Row],[payment
date]]&lt;&gt;""),-PPMT(InterestRate/12,1,DurationOfLoan-ROWS($C$3:C170)+1,Amortization[[#This Row],[opening
balance]]),""),0)</f>
        <v>904.20590915166338</v>
      </c>
      <c r="G170" s="16">
        <f ca="1">IF(Amortization[[#This Row],[payment
date]]="",0,PropertyTaxAmount)</f>
        <v>375</v>
      </c>
      <c r="H170" s="16">
        <f ca="1">IF(Amortization[[#This Row],[payment
date]]="",0,Amortization[[#This Row],[interest]]+Amortization[[#This Row],[principal]]+Amortization[[#This Row],[property
tax]])</f>
        <v>2090.6810439784822</v>
      </c>
      <c r="I170" s="16">
        <f ca="1">IF(Amortization[[#This Row],[payment
date]]="",0,Amortization[[#This Row],[opening
balance]]-Amortization[[#This Row],[principal]])</f>
        <v>243442.54044804565</v>
      </c>
      <c r="J170" s="39">
        <f ca="1">IF(Amortization[[#This Row],[closing
balance]]&gt;0,LastRow-ROW(),0)</f>
        <v>192</v>
      </c>
    </row>
    <row r="171" spans="2:10" ht="15" customHeight="1">
      <c r="B171" s="39">
        <f>ROWS($B$3:B171)</f>
        <v>169</v>
      </c>
      <c r="C171" s="40">
        <f ca="1">IF(ValuesEntered,IF(Amortization[[#This Row],['#]]&lt;=DurationOfLoan,IF(ROW()-ROW(Amortization[[#Headers],[payment
date]])=1,LoanStart,IF(I170&gt;0,EDATE(C170,1),"")),""),"")</f>
        <v>49905</v>
      </c>
      <c r="D171" s="16">
        <f ca="1">IF(ROW()-ROW(Amortization[[#Headers],[opening
balance]])=1,LoanAmount,IF(Amortization[[#This Row],[payment
date]]="",0,INDEX(Amortization[], ROW()-4,8)))</f>
        <v>243442.54044804565</v>
      </c>
      <c r="E171" s="16">
        <f ca="1">IF(ValuesEntered,IF(ROW()-ROW(Amortization[[#Headers],[interest]])=1,-IPMT(InterestRate/12,1,DurationOfLoan-ROWS($C$3:C171)+1,Amortization[[#This Row],[opening
balance]]),IFERROR(-IPMT(InterestRate/12,1,Amortization[[#This Row],['#
remaining]],D172),0)),0)</f>
        <v>808.45106839732273</v>
      </c>
      <c r="F171" s="16">
        <f ca="1">IFERROR(IF(AND(ValuesEntered,Amortization[[#This Row],[payment
date]]&lt;&gt;""),-PPMT(InterestRate/12,1,DurationOfLoan-ROWS($C$3:C171)+1,Amortization[[#This Row],[opening
balance]]),""),0)</f>
        <v>907.21992884883548</v>
      </c>
      <c r="G171" s="16">
        <f ca="1">IF(Amortization[[#This Row],[payment
date]]="",0,PropertyTaxAmount)</f>
        <v>375</v>
      </c>
      <c r="H171" s="16">
        <f ca="1">IF(Amortization[[#This Row],[payment
date]]="",0,Amortization[[#This Row],[interest]]+Amortization[[#This Row],[principal]]+Amortization[[#This Row],[property
tax]])</f>
        <v>2090.6709972461581</v>
      </c>
      <c r="I171" s="16">
        <f ca="1">IF(Amortization[[#This Row],[payment
date]]="",0,Amortization[[#This Row],[opening
balance]]-Amortization[[#This Row],[principal]])</f>
        <v>242535.3205191968</v>
      </c>
      <c r="J171" s="39">
        <f ca="1">IF(Amortization[[#This Row],[closing
balance]]&gt;0,LastRow-ROW(),0)</f>
        <v>191</v>
      </c>
    </row>
    <row r="172" spans="2:10" ht="15" customHeight="1">
      <c r="B172" s="39">
        <f>ROWS($B$3:B172)</f>
        <v>170</v>
      </c>
      <c r="C172" s="40">
        <f ca="1">IF(ValuesEntered,IF(Amortization[[#This Row],['#]]&lt;=DurationOfLoan,IF(ROW()-ROW(Amortization[[#Headers],[payment
date]])=1,LoanStart,IF(I171&gt;0,EDATE(C171,1),"")),""),"")</f>
        <v>49936</v>
      </c>
      <c r="D172" s="16">
        <f ca="1">IF(ROW()-ROW(Amortization[[#Headers],[opening
balance]])=1,LoanAmount,IF(Amortization[[#This Row],[payment
date]]="",0,INDEX(Amortization[], ROW()-4,8)))</f>
        <v>242535.3205191968</v>
      </c>
      <c r="E172" s="16">
        <f ca="1">IF(ValuesEntered,IF(ROW()-ROW(Amortization[[#Headers],[interest]])=1,-IPMT(InterestRate/12,1,DurationOfLoan-ROWS($C$3:C172)+1,Amortization[[#This Row],[opening
balance]]),IFERROR(-IPMT(InterestRate/12,1,Amortization[[#This Row],['#
remaining]],D173),0)),0)</f>
        <v>805.41692174639491</v>
      </c>
      <c r="F172" s="16">
        <f ca="1">IFERROR(IF(AND(ValuesEntered,Amortization[[#This Row],[payment
date]]&lt;&gt;""),-PPMT(InterestRate/12,1,DurationOfLoan-ROWS($C$3:C172)+1,Amortization[[#This Row],[opening
balance]]),""),0)</f>
        <v>910.24399527833168</v>
      </c>
      <c r="G172" s="16">
        <f ca="1">IF(Amortization[[#This Row],[payment
date]]="",0,PropertyTaxAmount)</f>
        <v>375</v>
      </c>
      <c r="H172" s="16">
        <f ca="1">IF(Amortization[[#This Row],[payment
date]]="",0,Amortization[[#This Row],[interest]]+Amortization[[#This Row],[principal]]+Amortization[[#This Row],[property
tax]])</f>
        <v>2090.6609170247266</v>
      </c>
      <c r="I172" s="16">
        <f ca="1">IF(Amortization[[#This Row],[payment
date]]="",0,Amortization[[#This Row],[opening
balance]]-Amortization[[#This Row],[principal]])</f>
        <v>241625.07652391845</v>
      </c>
      <c r="J172" s="39">
        <f ca="1">IF(Amortization[[#This Row],[closing
balance]]&gt;0,LastRow-ROW(),0)</f>
        <v>190</v>
      </c>
    </row>
    <row r="173" spans="2:10" ht="15" customHeight="1">
      <c r="B173" s="39">
        <f>ROWS($B$3:B173)</f>
        <v>171</v>
      </c>
      <c r="C173" s="40">
        <f ca="1">IF(ValuesEntered,IF(Amortization[[#This Row],['#]]&lt;=DurationOfLoan,IF(ROW()-ROW(Amortization[[#Headers],[payment
date]])=1,LoanStart,IF(I172&gt;0,EDATE(C172,1),"")),""),"")</f>
        <v>49966</v>
      </c>
      <c r="D173" s="16">
        <f ca="1">IF(ROW()-ROW(Amortization[[#Headers],[opening
balance]])=1,LoanAmount,IF(Amortization[[#This Row],[payment
date]]="",0,INDEX(Amortization[], ROW()-4,8)))</f>
        <v>241625.07652391845</v>
      </c>
      <c r="E173" s="16">
        <f ca="1">IF(ValuesEntered,IF(ROW()-ROW(Amortization[[#Headers],[interest]])=1,-IPMT(InterestRate/12,1,DurationOfLoan-ROWS($C$3:C173)+1,Amortization[[#This Row],[opening
balance]]),IFERROR(-IPMT(InterestRate/12,1,Amortization[[#This Row],['#
remaining]],D174),0)),0)</f>
        <v>802.37266127329735</v>
      </c>
      <c r="F173" s="16">
        <f ca="1">IFERROR(IF(AND(ValuesEntered,Amortization[[#This Row],[payment
date]]&lt;&gt;""),-PPMT(InterestRate/12,1,DurationOfLoan-ROWS($C$3:C173)+1,Amortization[[#This Row],[opening
balance]]),""),0)</f>
        <v>913.27814192925916</v>
      </c>
      <c r="G173" s="16">
        <f ca="1">IF(Amortization[[#This Row],[payment
date]]="",0,PropertyTaxAmount)</f>
        <v>375</v>
      </c>
      <c r="H173" s="16">
        <f ca="1">IF(Amortization[[#This Row],[payment
date]]="",0,Amortization[[#This Row],[interest]]+Amortization[[#This Row],[principal]]+Amortization[[#This Row],[property
tax]])</f>
        <v>2090.6508032025567</v>
      </c>
      <c r="I173" s="16">
        <f ca="1">IF(Amortization[[#This Row],[payment
date]]="",0,Amortization[[#This Row],[opening
balance]]-Amortization[[#This Row],[principal]])</f>
        <v>240711.79838198918</v>
      </c>
      <c r="J173" s="39">
        <f ca="1">IF(Amortization[[#This Row],[closing
balance]]&gt;0,LastRow-ROW(),0)</f>
        <v>189</v>
      </c>
    </row>
    <row r="174" spans="2:10" ht="15" customHeight="1">
      <c r="B174" s="39">
        <f>ROWS($B$3:B174)</f>
        <v>172</v>
      </c>
      <c r="C174" s="40">
        <f ca="1">IF(ValuesEntered,IF(Amortization[[#This Row],['#]]&lt;=DurationOfLoan,IF(ROW()-ROW(Amortization[[#Headers],[payment
date]])=1,LoanStart,IF(I173&gt;0,EDATE(C173,1),"")),""),"")</f>
        <v>49997</v>
      </c>
      <c r="D174" s="16">
        <f ca="1">IF(ROW()-ROW(Amortization[[#Headers],[opening
balance]])=1,LoanAmount,IF(Amortization[[#This Row],[payment
date]]="",0,INDEX(Amortization[], ROW()-4,8)))</f>
        <v>240711.79838198918</v>
      </c>
      <c r="E174" s="16">
        <f ca="1">IF(ValuesEntered,IF(ROW()-ROW(Amortization[[#Headers],[interest]])=1,-IPMT(InterestRate/12,1,DurationOfLoan-ROWS($C$3:C174)+1,Amortization[[#This Row],[opening
balance]]),IFERROR(-IPMT(InterestRate/12,1,Amortization[[#This Row],['#
remaining]],D175),0)),0)</f>
        <v>799.31825326528951</v>
      </c>
      <c r="F174" s="16">
        <f ca="1">IFERROR(IF(AND(ValuesEntered,Amortization[[#This Row],[payment
date]]&lt;&gt;""),-PPMT(InterestRate/12,1,DurationOfLoan-ROWS($C$3:C174)+1,Amortization[[#This Row],[opening
balance]]),""),0)</f>
        <v>916.32240240235683</v>
      </c>
      <c r="G174" s="16">
        <f ca="1">IF(Amortization[[#This Row],[payment
date]]="",0,PropertyTaxAmount)</f>
        <v>375</v>
      </c>
      <c r="H174" s="16">
        <f ca="1">IF(Amortization[[#This Row],[payment
date]]="",0,Amortization[[#This Row],[interest]]+Amortization[[#This Row],[principal]]+Amortization[[#This Row],[property
tax]])</f>
        <v>2090.6406556676466</v>
      </c>
      <c r="I174" s="16">
        <f ca="1">IF(Amortization[[#This Row],[payment
date]]="",0,Amortization[[#This Row],[opening
balance]]-Amortization[[#This Row],[principal]])</f>
        <v>239795.47597958683</v>
      </c>
      <c r="J174" s="39">
        <f ca="1">IF(Amortization[[#This Row],[closing
balance]]&gt;0,LastRow-ROW(),0)</f>
        <v>188</v>
      </c>
    </row>
    <row r="175" spans="2:10" ht="15" customHeight="1">
      <c r="B175" s="39">
        <f>ROWS($B$3:B175)</f>
        <v>173</v>
      </c>
      <c r="C175" s="40">
        <f ca="1">IF(ValuesEntered,IF(Amortization[[#This Row],['#]]&lt;=DurationOfLoan,IF(ROW()-ROW(Amortization[[#Headers],[payment
date]])=1,LoanStart,IF(I174&gt;0,EDATE(C174,1),"")),""),"")</f>
        <v>50027</v>
      </c>
      <c r="D175" s="16">
        <f ca="1">IF(ROW()-ROW(Amortization[[#Headers],[opening
balance]])=1,LoanAmount,IF(Amortization[[#This Row],[payment
date]]="",0,INDEX(Amortization[], ROW()-4,8)))</f>
        <v>239795.47597958683</v>
      </c>
      <c r="E175" s="16">
        <f ca="1">IF(ValuesEntered,IF(ROW()-ROW(Amortization[[#Headers],[interest]])=1,-IPMT(InterestRate/12,1,DurationOfLoan-ROWS($C$3:C175)+1,Amortization[[#This Row],[opening
balance]]),IFERROR(-IPMT(InterestRate/12,1,Amortization[[#This Row],['#
remaining]],D176),0)),0)</f>
        <v>796.25366389725502</v>
      </c>
      <c r="F175" s="16">
        <f ca="1">IFERROR(IF(AND(ValuesEntered,Amortization[[#This Row],[payment
date]]&lt;&gt;""),-PPMT(InterestRate/12,1,DurationOfLoan-ROWS($C$3:C175)+1,Amortization[[#This Row],[opening
balance]]),""),0)</f>
        <v>919.37681041036467</v>
      </c>
      <c r="G175" s="16">
        <f ca="1">IF(Amortization[[#This Row],[payment
date]]="",0,PropertyTaxAmount)</f>
        <v>375</v>
      </c>
      <c r="H175" s="16">
        <f ca="1">IF(Amortization[[#This Row],[payment
date]]="",0,Amortization[[#This Row],[interest]]+Amortization[[#This Row],[principal]]+Amortization[[#This Row],[property
tax]])</f>
        <v>2090.6304743076198</v>
      </c>
      <c r="I175" s="16">
        <f ca="1">IF(Amortization[[#This Row],[payment
date]]="",0,Amortization[[#This Row],[opening
balance]]-Amortization[[#This Row],[principal]])</f>
        <v>238876.09916917648</v>
      </c>
      <c r="J175" s="39">
        <f ca="1">IF(Amortization[[#This Row],[closing
balance]]&gt;0,LastRow-ROW(),0)</f>
        <v>187</v>
      </c>
    </row>
    <row r="176" spans="2:10" ht="15" customHeight="1">
      <c r="B176" s="39">
        <f>ROWS($B$3:B176)</f>
        <v>174</v>
      </c>
      <c r="C176" s="40">
        <f ca="1">IF(ValuesEntered,IF(Amortization[[#This Row],['#]]&lt;=DurationOfLoan,IF(ROW()-ROW(Amortization[[#Headers],[payment
date]])=1,LoanStart,IF(I175&gt;0,EDATE(C175,1),"")),""),"")</f>
        <v>50058</v>
      </c>
      <c r="D176" s="16">
        <f ca="1">IF(ROW()-ROW(Amortization[[#Headers],[opening
balance]])=1,LoanAmount,IF(Amortization[[#This Row],[payment
date]]="",0,INDEX(Amortization[], ROW()-4,8)))</f>
        <v>238876.09916917648</v>
      </c>
      <c r="E176" s="16">
        <f ca="1">IF(ValuesEntered,IF(ROW()-ROW(Amortization[[#Headers],[interest]])=1,-IPMT(InterestRate/12,1,DurationOfLoan-ROWS($C$3:C176)+1,Amortization[[#This Row],[opening
balance]]),IFERROR(-IPMT(InterestRate/12,1,Amortization[[#This Row],['#
remaining]],D177),0)),0)</f>
        <v>793.17885923132701</v>
      </c>
      <c r="F176" s="16">
        <f ca="1">IFERROR(IF(AND(ValuesEntered,Amortization[[#This Row],[payment
date]]&lt;&gt;""),-PPMT(InterestRate/12,1,DurationOfLoan-ROWS($C$3:C176)+1,Amortization[[#This Row],[opening
balance]]),""),0)</f>
        <v>922.44139977839939</v>
      </c>
      <c r="G176" s="16">
        <f ca="1">IF(Amortization[[#This Row],[payment
date]]="",0,PropertyTaxAmount)</f>
        <v>375</v>
      </c>
      <c r="H176" s="16">
        <f ca="1">IF(Amortization[[#This Row],[payment
date]]="",0,Amortization[[#This Row],[interest]]+Amortization[[#This Row],[principal]]+Amortization[[#This Row],[property
tax]])</f>
        <v>2090.6202590097264</v>
      </c>
      <c r="I176" s="16">
        <f ca="1">IF(Amortization[[#This Row],[payment
date]]="",0,Amortization[[#This Row],[opening
balance]]-Amortization[[#This Row],[principal]])</f>
        <v>237953.65776939809</v>
      </c>
      <c r="J176" s="39">
        <f ca="1">IF(Amortization[[#This Row],[closing
balance]]&gt;0,LastRow-ROW(),0)</f>
        <v>186</v>
      </c>
    </row>
    <row r="177" spans="2:10" ht="15" customHeight="1">
      <c r="B177" s="39">
        <f>ROWS($B$3:B177)</f>
        <v>175</v>
      </c>
      <c r="C177" s="40">
        <f ca="1">IF(ValuesEntered,IF(Amortization[[#This Row],['#]]&lt;=DurationOfLoan,IF(ROW()-ROW(Amortization[[#Headers],[payment
date]])=1,LoanStart,IF(I176&gt;0,EDATE(C176,1),"")),""),"")</f>
        <v>50089</v>
      </c>
      <c r="D177" s="16">
        <f ca="1">IF(ROW()-ROW(Amortization[[#Headers],[opening
balance]])=1,LoanAmount,IF(Amortization[[#This Row],[payment
date]]="",0,INDEX(Amortization[], ROW()-4,8)))</f>
        <v>237953.65776939809</v>
      </c>
      <c r="E177" s="16">
        <f ca="1">IF(ValuesEntered,IF(ROW()-ROW(Amortization[[#Headers],[interest]])=1,-IPMT(InterestRate/12,1,DurationOfLoan-ROWS($C$3:C177)+1,Amortization[[#This Row],[opening
balance]]),IFERROR(-IPMT(InterestRate/12,1,Amortization[[#This Row],['#
remaining]],D178),0)),0)</f>
        <v>790.09380521651269</v>
      </c>
      <c r="F177" s="16">
        <f ca="1">IFERROR(IF(AND(ValuesEntered,Amortization[[#This Row],[payment
date]]&lt;&gt;""),-PPMT(InterestRate/12,1,DurationOfLoan-ROWS($C$3:C177)+1,Amortization[[#This Row],[opening
balance]]),""),0)</f>
        <v>925.5162044443274</v>
      </c>
      <c r="G177" s="16">
        <f ca="1">IF(Amortization[[#This Row],[payment
date]]="",0,PropertyTaxAmount)</f>
        <v>375</v>
      </c>
      <c r="H177" s="16">
        <f ca="1">IF(Amortization[[#This Row],[payment
date]]="",0,Amortization[[#This Row],[interest]]+Amortization[[#This Row],[principal]]+Amortization[[#This Row],[property
tax]])</f>
        <v>2090.6100096608402</v>
      </c>
      <c r="I177" s="16">
        <f ca="1">IF(Amortization[[#This Row],[payment
date]]="",0,Amortization[[#This Row],[opening
balance]]-Amortization[[#This Row],[principal]])</f>
        <v>237028.14156495378</v>
      </c>
      <c r="J177" s="39">
        <f ca="1">IF(Amortization[[#This Row],[closing
balance]]&gt;0,LastRow-ROW(),0)</f>
        <v>185</v>
      </c>
    </row>
    <row r="178" spans="2:10" ht="15" customHeight="1">
      <c r="B178" s="39">
        <f>ROWS($B$3:B178)</f>
        <v>176</v>
      </c>
      <c r="C178" s="40">
        <f ca="1">IF(ValuesEntered,IF(Amortization[[#This Row],['#]]&lt;=DurationOfLoan,IF(ROW()-ROW(Amortization[[#Headers],[payment
date]])=1,LoanStart,IF(I177&gt;0,EDATE(C177,1),"")),""),"")</f>
        <v>50117</v>
      </c>
      <c r="D178" s="16">
        <f ca="1">IF(ROW()-ROW(Amortization[[#Headers],[opening
balance]])=1,LoanAmount,IF(Amortization[[#This Row],[payment
date]]="",0,INDEX(Amortization[], ROW()-4,8)))</f>
        <v>237028.14156495378</v>
      </c>
      <c r="E178" s="16">
        <f ca="1">IF(ValuesEntered,IF(ROW()-ROW(Amortization[[#Headers],[interest]])=1,-IPMT(InterestRate/12,1,DurationOfLoan-ROWS($C$3:C178)+1,Amortization[[#This Row],[opening
balance]]),IFERROR(-IPMT(InterestRate/12,1,Amortization[[#This Row],['#
remaining]],D179),0)),0)</f>
        <v>786.99846768831549</v>
      </c>
      <c r="F178" s="16">
        <f ca="1">IFERROR(IF(AND(ValuesEntered,Amortization[[#This Row],[payment
date]]&lt;&gt;""),-PPMT(InterestRate/12,1,DurationOfLoan-ROWS($C$3:C178)+1,Amortization[[#This Row],[opening
balance]]),""),0)</f>
        <v>928.60125845914172</v>
      </c>
      <c r="G178" s="16">
        <f ca="1">IF(Amortization[[#This Row],[payment
date]]="",0,PropertyTaxAmount)</f>
        <v>375</v>
      </c>
      <c r="H178" s="16">
        <f ca="1">IF(Amortization[[#This Row],[payment
date]]="",0,Amortization[[#This Row],[interest]]+Amortization[[#This Row],[principal]]+Amortization[[#This Row],[property
tax]])</f>
        <v>2090.5997261474572</v>
      </c>
      <c r="I178" s="16">
        <f ca="1">IF(Amortization[[#This Row],[payment
date]]="",0,Amortization[[#This Row],[opening
balance]]-Amortization[[#This Row],[principal]])</f>
        <v>236099.54030649463</v>
      </c>
      <c r="J178" s="39">
        <f ca="1">IF(Amortization[[#This Row],[closing
balance]]&gt;0,LastRow-ROW(),0)</f>
        <v>184</v>
      </c>
    </row>
    <row r="179" spans="2:10" ht="15" customHeight="1">
      <c r="B179" s="39">
        <f>ROWS($B$3:B179)</f>
        <v>177</v>
      </c>
      <c r="C179" s="40">
        <f ca="1">IF(ValuesEntered,IF(Amortization[[#This Row],['#]]&lt;=DurationOfLoan,IF(ROW()-ROW(Amortization[[#Headers],[payment
date]])=1,LoanStart,IF(I178&gt;0,EDATE(C178,1),"")),""),"")</f>
        <v>50148</v>
      </c>
      <c r="D179" s="16">
        <f ca="1">IF(ROW()-ROW(Amortization[[#Headers],[opening
balance]])=1,LoanAmount,IF(Amortization[[#This Row],[payment
date]]="",0,INDEX(Amortization[], ROW()-4,8)))</f>
        <v>236099.54030649463</v>
      </c>
      <c r="E179" s="16">
        <f ca="1">IF(ValuesEntered,IF(ROW()-ROW(Amortization[[#Headers],[interest]])=1,-IPMT(InterestRate/12,1,DurationOfLoan-ROWS($C$3:C179)+1,Amortization[[#This Row],[opening
balance]]),IFERROR(-IPMT(InterestRate/12,1,Amortization[[#This Row],['#
remaining]],D180),0)),0)</f>
        <v>783.89281236835768</v>
      </c>
      <c r="F179" s="16">
        <f ca="1">IFERROR(IF(AND(ValuesEntered,Amortization[[#This Row],[payment
date]]&lt;&gt;""),-PPMT(InterestRate/12,1,DurationOfLoan-ROWS($C$3:C179)+1,Amortization[[#This Row],[opening
balance]]),""),0)</f>
        <v>931.69659598733881</v>
      </c>
      <c r="G179" s="16">
        <f ca="1">IF(Amortization[[#This Row],[payment
date]]="",0,PropertyTaxAmount)</f>
        <v>375</v>
      </c>
      <c r="H179" s="16">
        <f ca="1">IF(Amortization[[#This Row],[payment
date]]="",0,Amortization[[#This Row],[interest]]+Amortization[[#This Row],[principal]]+Amortization[[#This Row],[property
tax]])</f>
        <v>2090.5894083556964</v>
      </c>
      <c r="I179" s="16">
        <f ca="1">IF(Amortization[[#This Row],[payment
date]]="",0,Amortization[[#This Row],[opening
balance]]-Amortization[[#This Row],[principal]])</f>
        <v>235167.8437105073</v>
      </c>
      <c r="J179" s="39">
        <f ca="1">IF(Amortization[[#This Row],[closing
balance]]&gt;0,LastRow-ROW(),0)</f>
        <v>183</v>
      </c>
    </row>
    <row r="180" spans="2:10" ht="15" customHeight="1">
      <c r="B180" s="39">
        <f>ROWS($B$3:B180)</f>
        <v>178</v>
      </c>
      <c r="C180" s="40">
        <f ca="1">IF(ValuesEntered,IF(Amortization[[#This Row],['#]]&lt;=DurationOfLoan,IF(ROW()-ROW(Amortization[[#Headers],[payment
date]])=1,LoanStart,IF(I179&gt;0,EDATE(C179,1),"")),""),"")</f>
        <v>50178</v>
      </c>
      <c r="D180" s="16">
        <f ca="1">IF(ROW()-ROW(Amortization[[#Headers],[opening
balance]])=1,LoanAmount,IF(Amortization[[#This Row],[payment
date]]="",0,INDEX(Amortization[], ROW()-4,8)))</f>
        <v>235167.8437105073</v>
      </c>
      <c r="E180" s="16">
        <f ca="1">IF(ValuesEntered,IF(ROW()-ROW(Amortization[[#Headers],[interest]])=1,-IPMT(InterestRate/12,1,DurationOfLoan-ROWS($C$3:C180)+1,Amortization[[#This Row],[opening
balance]]),IFERROR(-IPMT(InterestRate/12,1,Amortization[[#This Row],['#
remaining]],D181),0)),0)</f>
        <v>780.77680486400004</v>
      </c>
      <c r="F180" s="16">
        <f ca="1">IFERROR(IF(AND(ValuesEntered,Amortization[[#This Row],[payment
date]]&lt;&gt;""),-PPMT(InterestRate/12,1,DurationOfLoan-ROWS($C$3:C180)+1,Amortization[[#This Row],[opening
balance]]),""),0)</f>
        <v>934.80225130729673</v>
      </c>
      <c r="G180" s="16">
        <f ca="1">IF(Amortization[[#This Row],[payment
date]]="",0,PropertyTaxAmount)</f>
        <v>375</v>
      </c>
      <c r="H180" s="16">
        <f ca="1">IF(Amortization[[#This Row],[payment
date]]="",0,Amortization[[#This Row],[interest]]+Amortization[[#This Row],[principal]]+Amortization[[#This Row],[property
tax]])</f>
        <v>2090.5790561712965</v>
      </c>
      <c r="I180" s="16">
        <f ca="1">IF(Amortization[[#This Row],[payment
date]]="",0,Amortization[[#This Row],[opening
balance]]-Amortization[[#This Row],[principal]])</f>
        <v>234233.0414592</v>
      </c>
      <c r="J180" s="39">
        <f ca="1">IF(Amortization[[#This Row],[closing
balance]]&gt;0,LastRow-ROW(),0)</f>
        <v>182</v>
      </c>
    </row>
    <row r="181" spans="2:10" ht="15" customHeight="1">
      <c r="B181" s="39">
        <f>ROWS($B$3:B181)</f>
        <v>179</v>
      </c>
      <c r="C181" s="40">
        <f ca="1">IF(ValuesEntered,IF(Amortization[[#This Row],['#]]&lt;=DurationOfLoan,IF(ROW()-ROW(Amortization[[#Headers],[payment
date]])=1,LoanStart,IF(I180&gt;0,EDATE(C180,1),"")),""),"")</f>
        <v>50209</v>
      </c>
      <c r="D181" s="16">
        <f ca="1">IF(ROW()-ROW(Amortization[[#Headers],[opening
balance]])=1,LoanAmount,IF(Amortization[[#This Row],[payment
date]]="",0,INDEX(Amortization[], ROW()-4,8)))</f>
        <v>234233.0414592</v>
      </c>
      <c r="E181" s="16">
        <f ca="1">IF(ValuesEntered,IF(ROW()-ROW(Amortization[[#Headers],[interest]])=1,-IPMT(InterestRate/12,1,DurationOfLoan-ROWS($C$3:C181)+1,Amortization[[#This Row],[opening
balance]]),IFERROR(-IPMT(InterestRate/12,1,Amortization[[#This Row],['#
remaining]],D182),0)),0)</f>
        <v>777.65041066796118</v>
      </c>
      <c r="F181" s="16">
        <f ca="1">IFERROR(IF(AND(ValuesEntered,Amortization[[#This Row],[payment
date]]&lt;&gt;""),-PPMT(InterestRate/12,1,DurationOfLoan-ROWS($C$3:C181)+1,Amortization[[#This Row],[opening
balance]]),""),0)</f>
        <v>937.9182588116546</v>
      </c>
      <c r="G181" s="16">
        <f ca="1">IF(Amortization[[#This Row],[payment
date]]="",0,PropertyTaxAmount)</f>
        <v>375</v>
      </c>
      <c r="H181" s="16">
        <f ca="1">IF(Amortization[[#This Row],[payment
date]]="",0,Amortization[[#This Row],[interest]]+Amortization[[#This Row],[principal]]+Amortization[[#This Row],[property
tax]])</f>
        <v>2090.5686694796159</v>
      </c>
      <c r="I181" s="16">
        <f ca="1">IF(Amortization[[#This Row],[payment
date]]="",0,Amortization[[#This Row],[opening
balance]]-Amortization[[#This Row],[principal]])</f>
        <v>233295.12320038833</v>
      </c>
      <c r="J181" s="39">
        <f ca="1">IF(Amortization[[#This Row],[closing
balance]]&gt;0,LastRow-ROW(),0)</f>
        <v>181</v>
      </c>
    </row>
    <row r="182" spans="2:10" ht="15" customHeight="1">
      <c r="B182" s="39">
        <f>ROWS($B$3:B182)</f>
        <v>180</v>
      </c>
      <c r="C182" s="40">
        <f ca="1">IF(ValuesEntered,IF(Amortization[[#This Row],['#]]&lt;=DurationOfLoan,IF(ROW()-ROW(Amortization[[#Headers],[payment
date]])=1,LoanStart,IF(I181&gt;0,EDATE(C181,1),"")),""),"")</f>
        <v>50239</v>
      </c>
      <c r="D182" s="16">
        <f ca="1">IF(ROW()-ROW(Amortization[[#Headers],[opening
balance]])=1,LoanAmount,IF(Amortization[[#This Row],[payment
date]]="",0,INDEX(Amortization[], ROW()-4,8)))</f>
        <v>233295.12320038833</v>
      </c>
      <c r="E182" s="16">
        <f ca="1">IF(ValuesEntered,IF(ROW()-ROW(Amortization[[#Headers],[interest]])=1,-IPMT(InterestRate/12,1,DurationOfLoan-ROWS($C$3:C182)+1,Amortization[[#This Row],[opening
balance]]),IFERROR(-IPMT(InterestRate/12,1,Amortization[[#This Row],['#
remaining]],D183),0)),0)</f>
        <v>774.51359515793547</v>
      </c>
      <c r="F182" s="16">
        <f ca="1">IFERROR(IF(AND(ValuesEntered,Amortization[[#This Row],[payment
date]]&lt;&gt;""),-PPMT(InterestRate/12,1,DurationOfLoan-ROWS($C$3:C182)+1,Amortization[[#This Row],[opening
balance]]),""),0)</f>
        <v>941.044653007693</v>
      </c>
      <c r="G182" s="16">
        <f ca="1">IF(Amortization[[#This Row],[payment
date]]="",0,PropertyTaxAmount)</f>
        <v>375</v>
      </c>
      <c r="H182" s="16">
        <f ca="1">IF(Amortization[[#This Row],[payment
date]]="",0,Amortization[[#This Row],[interest]]+Amortization[[#This Row],[principal]]+Amortization[[#This Row],[property
tax]])</f>
        <v>2090.5582481656284</v>
      </c>
      <c r="I182" s="16">
        <f ca="1">IF(Amortization[[#This Row],[payment
date]]="",0,Amortization[[#This Row],[opening
balance]]-Amortization[[#This Row],[principal]])</f>
        <v>232354.07854738063</v>
      </c>
      <c r="J182" s="39">
        <f ca="1">IF(Amortization[[#This Row],[closing
balance]]&gt;0,LastRow-ROW(),0)</f>
        <v>180</v>
      </c>
    </row>
    <row r="183" spans="2:10" ht="15" customHeight="1">
      <c r="B183" s="39">
        <f>ROWS($B$3:B183)</f>
        <v>181</v>
      </c>
      <c r="C183" s="40">
        <f ca="1">IF(ValuesEntered,IF(Amortization[[#This Row],['#]]&lt;=DurationOfLoan,IF(ROW()-ROW(Amortization[[#Headers],[payment
date]])=1,LoanStart,IF(I182&gt;0,EDATE(C182,1),"")),""),"")</f>
        <v>50270</v>
      </c>
      <c r="D183" s="16">
        <f ca="1">IF(ROW()-ROW(Amortization[[#Headers],[opening
balance]])=1,LoanAmount,IF(Amortization[[#This Row],[payment
date]]="",0,INDEX(Amortization[], ROW()-4,8)))</f>
        <v>232354.07854738063</v>
      </c>
      <c r="E183" s="16">
        <f ca="1">IF(ValuesEntered,IF(ROW()-ROW(Amortization[[#Headers],[interest]])=1,-IPMT(InterestRate/12,1,DurationOfLoan-ROWS($C$3:C183)+1,Amortization[[#This Row],[opening
balance]]),IFERROR(-IPMT(InterestRate/12,1,Amortization[[#This Row],['#
remaining]],D184),0)),0)</f>
        <v>771.36632359620978</v>
      </c>
      <c r="F183" s="16">
        <f ca="1">IFERROR(IF(AND(ValuesEntered,Amortization[[#This Row],[payment
date]]&lt;&gt;""),-PPMT(InterestRate/12,1,DurationOfLoan-ROWS($C$3:C183)+1,Amortization[[#This Row],[opening
balance]]),""),0)</f>
        <v>944.18146851771871</v>
      </c>
      <c r="G183" s="16">
        <f ca="1">IF(Amortization[[#This Row],[payment
date]]="",0,PropertyTaxAmount)</f>
        <v>375</v>
      </c>
      <c r="H183" s="16">
        <f ca="1">IF(Amortization[[#This Row],[payment
date]]="",0,Amortization[[#This Row],[interest]]+Amortization[[#This Row],[principal]]+Amortization[[#This Row],[property
tax]])</f>
        <v>2090.5477921139286</v>
      </c>
      <c r="I183" s="16">
        <f ca="1">IF(Amortization[[#This Row],[payment
date]]="",0,Amortization[[#This Row],[opening
balance]]-Amortization[[#This Row],[principal]])</f>
        <v>231409.89707886291</v>
      </c>
      <c r="J183" s="39">
        <f ca="1">IF(Amortization[[#This Row],[closing
balance]]&gt;0,LastRow-ROW(),0)</f>
        <v>179</v>
      </c>
    </row>
    <row r="184" spans="2:10" ht="15" customHeight="1">
      <c r="B184" s="39">
        <f>ROWS($B$3:B184)</f>
        <v>182</v>
      </c>
      <c r="C184" s="40">
        <f ca="1">IF(ValuesEntered,IF(Amortization[[#This Row],['#]]&lt;=DurationOfLoan,IF(ROW()-ROW(Amortization[[#Headers],[payment
date]])=1,LoanStart,IF(I183&gt;0,EDATE(C183,1),"")),""),"")</f>
        <v>50301</v>
      </c>
      <c r="D184" s="16">
        <f ca="1">IF(ROW()-ROW(Amortization[[#Headers],[opening
balance]])=1,LoanAmount,IF(Amortization[[#This Row],[payment
date]]="",0,INDEX(Amortization[], ROW()-4,8)))</f>
        <v>231409.89707886291</v>
      </c>
      <c r="E184" s="16">
        <f ca="1">IF(ValuesEntered,IF(ROW()-ROW(Amortization[[#Headers],[interest]])=1,-IPMT(InterestRate/12,1,DurationOfLoan-ROWS($C$3:C184)+1,Amortization[[#This Row],[opening
balance]]),IFERROR(-IPMT(InterestRate/12,1,Amortization[[#This Row],['#
remaining]],D185),0)),0)</f>
        <v>768.20856112927822</v>
      </c>
      <c r="F184" s="16">
        <f ca="1">IFERROR(IF(AND(ValuesEntered,Amortization[[#This Row],[payment
date]]&lt;&gt;""),-PPMT(InterestRate/12,1,DurationOfLoan-ROWS($C$3:C184)+1,Amortization[[#This Row],[opening
balance]]),""),0)</f>
        <v>947.32874007944474</v>
      </c>
      <c r="G184" s="16">
        <f ca="1">IF(Amortization[[#This Row],[payment
date]]="",0,PropertyTaxAmount)</f>
        <v>375</v>
      </c>
      <c r="H184" s="16">
        <f ca="1">IF(Amortization[[#This Row],[payment
date]]="",0,Amortization[[#This Row],[interest]]+Amortization[[#This Row],[principal]]+Amortization[[#This Row],[property
tax]])</f>
        <v>2090.537301208723</v>
      </c>
      <c r="I184" s="16">
        <f ca="1">IF(Amortization[[#This Row],[payment
date]]="",0,Amortization[[#This Row],[opening
balance]]-Amortization[[#This Row],[principal]])</f>
        <v>230462.56833878346</v>
      </c>
      <c r="J184" s="39">
        <f ca="1">IF(Amortization[[#This Row],[closing
balance]]&gt;0,LastRow-ROW(),0)</f>
        <v>178</v>
      </c>
    </row>
    <row r="185" spans="2:10" ht="15" customHeight="1">
      <c r="B185" s="39">
        <f>ROWS($B$3:B185)</f>
        <v>183</v>
      </c>
      <c r="C185" s="40">
        <f ca="1">IF(ValuesEntered,IF(Amortization[[#This Row],['#]]&lt;=DurationOfLoan,IF(ROW()-ROW(Amortization[[#Headers],[payment
date]])=1,LoanStart,IF(I184&gt;0,EDATE(C184,1),"")),""),"")</f>
        <v>50331</v>
      </c>
      <c r="D185" s="16">
        <f ca="1">IF(ROW()-ROW(Amortization[[#Headers],[opening
balance]])=1,LoanAmount,IF(Amortization[[#This Row],[payment
date]]="",0,INDEX(Amortization[], ROW()-4,8)))</f>
        <v>230462.56833878346</v>
      </c>
      <c r="E185" s="16">
        <f ca="1">IF(ValuesEntered,IF(ROW()-ROW(Amortization[[#Headers],[interest]])=1,-IPMT(InterestRate/12,1,DurationOfLoan-ROWS($C$3:C185)+1,Amortization[[#This Row],[opening
balance]]),IFERROR(-IPMT(InterestRate/12,1,Amortization[[#This Row],['#
remaining]],D186),0)),0)</f>
        <v>765.04027278745696</v>
      </c>
      <c r="F185" s="16">
        <f ca="1">IFERROR(IF(AND(ValuesEntered,Amortization[[#This Row],[payment
date]]&lt;&gt;""),-PPMT(InterestRate/12,1,DurationOfLoan-ROWS($C$3:C185)+1,Amortization[[#This Row],[opening
balance]]),""),0)</f>
        <v>950.48650254637607</v>
      </c>
      <c r="G185" s="16">
        <f ca="1">IF(Amortization[[#This Row],[payment
date]]="",0,PropertyTaxAmount)</f>
        <v>375</v>
      </c>
      <c r="H185" s="16">
        <f ca="1">IF(Amortization[[#This Row],[payment
date]]="",0,Amortization[[#This Row],[interest]]+Amortization[[#This Row],[principal]]+Amortization[[#This Row],[property
tax]])</f>
        <v>2090.526775333833</v>
      </c>
      <c r="I185" s="16">
        <f ca="1">IF(Amortization[[#This Row],[payment
date]]="",0,Amortization[[#This Row],[opening
balance]]-Amortization[[#This Row],[principal]])</f>
        <v>229512.08183623708</v>
      </c>
      <c r="J185" s="39">
        <f ca="1">IF(Amortization[[#This Row],[closing
balance]]&gt;0,LastRow-ROW(),0)</f>
        <v>177</v>
      </c>
    </row>
    <row r="186" spans="2:10" ht="15" customHeight="1">
      <c r="B186" s="39">
        <f>ROWS($B$3:B186)</f>
        <v>184</v>
      </c>
      <c r="C186" s="40">
        <f ca="1">IF(ValuesEntered,IF(Amortization[[#This Row],['#]]&lt;=DurationOfLoan,IF(ROW()-ROW(Amortization[[#Headers],[payment
date]])=1,LoanStart,IF(I185&gt;0,EDATE(C185,1),"")),""),"")</f>
        <v>50362</v>
      </c>
      <c r="D186" s="16">
        <f ca="1">IF(ROW()-ROW(Amortization[[#Headers],[opening
balance]])=1,LoanAmount,IF(Amortization[[#This Row],[payment
date]]="",0,INDEX(Amortization[], ROW()-4,8)))</f>
        <v>229512.08183623708</v>
      </c>
      <c r="E186" s="16">
        <f ca="1">IF(ValuesEntered,IF(ROW()-ROW(Amortization[[#Headers],[interest]])=1,-IPMT(InterestRate/12,1,DurationOfLoan-ROWS($C$3:C186)+1,Amortization[[#This Row],[opening
balance]]),IFERROR(-IPMT(InterestRate/12,1,Amortization[[#This Row],['#
remaining]],D187),0)),0)</f>
        <v>761.8614234844963</v>
      </c>
      <c r="F186" s="16">
        <f ca="1">IFERROR(IF(AND(ValuesEntered,Amortization[[#This Row],[payment
date]]&lt;&gt;""),-PPMT(InterestRate/12,1,DurationOfLoan-ROWS($C$3:C186)+1,Amortization[[#This Row],[opening
balance]]),""),0)</f>
        <v>953.65479088819711</v>
      </c>
      <c r="G186" s="16">
        <f ca="1">IF(Amortization[[#This Row],[payment
date]]="",0,PropertyTaxAmount)</f>
        <v>375</v>
      </c>
      <c r="H186" s="16">
        <f ca="1">IF(Amortization[[#This Row],[payment
date]]="",0,Amortization[[#This Row],[interest]]+Amortization[[#This Row],[principal]]+Amortization[[#This Row],[property
tax]])</f>
        <v>2090.5162143726934</v>
      </c>
      <c r="I186" s="16">
        <f ca="1">IF(Amortization[[#This Row],[payment
date]]="",0,Amortization[[#This Row],[opening
balance]]-Amortization[[#This Row],[principal]])</f>
        <v>228558.42704534889</v>
      </c>
      <c r="J186" s="39">
        <f ca="1">IF(Amortization[[#This Row],[closing
balance]]&gt;0,LastRow-ROW(),0)</f>
        <v>176</v>
      </c>
    </row>
    <row r="187" spans="2:10" ht="15" customHeight="1">
      <c r="B187" s="39">
        <f>ROWS($B$3:B187)</f>
        <v>185</v>
      </c>
      <c r="C187" s="40">
        <f ca="1">IF(ValuesEntered,IF(Amortization[[#This Row],['#]]&lt;=DurationOfLoan,IF(ROW()-ROW(Amortization[[#Headers],[payment
date]])=1,LoanStart,IF(I186&gt;0,EDATE(C186,1),"")),""),"")</f>
        <v>50392</v>
      </c>
      <c r="D187" s="16">
        <f ca="1">IF(ROW()-ROW(Amortization[[#Headers],[opening
balance]])=1,LoanAmount,IF(Amortization[[#This Row],[payment
date]]="",0,INDEX(Amortization[], ROW()-4,8)))</f>
        <v>228558.42704534889</v>
      </c>
      <c r="E187" s="16">
        <f ca="1">IF(ValuesEntered,IF(ROW()-ROW(Amortization[[#Headers],[interest]])=1,-IPMT(InterestRate/12,1,DurationOfLoan-ROWS($C$3:C187)+1,Amortization[[#This Row],[opening
balance]]),IFERROR(-IPMT(InterestRate/12,1,Amortization[[#This Row],['#
remaining]],D188),0)),0)</f>
        <v>758.67197801719249</v>
      </c>
      <c r="F187" s="16">
        <f ca="1">IFERROR(IF(AND(ValuesEntered,Amortization[[#This Row],[payment
date]]&lt;&gt;""),-PPMT(InterestRate/12,1,DurationOfLoan-ROWS($C$3:C187)+1,Amortization[[#This Row],[opening
balance]]),""),0)</f>
        <v>956.83364019115788</v>
      </c>
      <c r="G187" s="16">
        <f ca="1">IF(Amortization[[#This Row],[payment
date]]="",0,PropertyTaxAmount)</f>
        <v>375</v>
      </c>
      <c r="H187" s="16">
        <f ca="1">IF(Amortization[[#This Row],[payment
date]]="",0,Amortization[[#This Row],[interest]]+Amortization[[#This Row],[principal]]+Amortization[[#This Row],[property
tax]])</f>
        <v>2090.5056182083504</v>
      </c>
      <c r="I187" s="16">
        <f ca="1">IF(Amortization[[#This Row],[payment
date]]="",0,Amortization[[#This Row],[opening
balance]]-Amortization[[#This Row],[principal]])</f>
        <v>227601.59340515774</v>
      </c>
      <c r="J187" s="39">
        <f ca="1">IF(Amortization[[#This Row],[closing
balance]]&gt;0,LastRow-ROW(),0)</f>
        <v>175</v>
      </c>
    </row>
    <row r="188" spans="2:10" ht="15" customHeight="1">
      <c r="B188" s="39">
        <f>ROWS($B$3:B188)</f>
        <v>186</v>
      </c>
      <c r="C188" s="40">
        <f ca="1">IF(ValuesEntered,IF(Amortization[[#This Row],['#]]&lt;=DurationOfLoan,IF(ROW()-ROW(Amortization[[#Headers],[payment
date]])=1,LoanStart,IF(I187&gt;0,EDATE(C187,1),"")),""),"")</f>
        <v>50423</v>
      </c>
      <c r="D188" s="16">
        <f ca="1">IF(ROW()-ROW(Amortization[[#Headers],[opening
balance]])=1,LoanAmount,IF(Amortization[[#This Row],[payment
date]]="",0,INDEX(Amortization[], ROW()-4,8)))</f>
        <v>227601.59340515774</v>
      </c>
      <c r="E188" s="16">
        <f ca="1">IF(ValuesEntered,IF(ROW()-ROW(Amortization[[#Headers],[interest]])=1,-IPMT(InterestRate/12,1,DurationOfLoan-ROWS($C$3:C188)+1,Amortization[[#This Row],[opening
balance]]),IFERROR(-IPMT(InterestRate/12,1,Amortization[[#This Row],['#
remaining]],D189),0)),0)</f>
        <v>755.47190106499761</v>
      </c>
      <c r="F188" s="16">
        <f ca="1">IFERROR(IF(AND(ValuesEntered,Amortization[[#This Row],[payment
date]]&lt;&gt;""),-PPMT(InterestRate/12,1,DurationOfLoan-ROWS($C$3:C188)+1,Amortization[[#This Row],[opening
balance]]),""),0)</f>
        <v>960.02308565846181</v>
      </c>
      <c r="G188" s="16">
        <f ca="1">IF(Amortization[[#This Row],[payment
date]]="",0,PropertyTaxAmount)</f>
        <v>375</v>
      </c>
      <c r="H188" s="16">
        <f ca="1">IF(Amortization[[#This Row],[payment
date]]="",0,Amortization[[#This Row],[interest]]+Amortization[[#This Row],[principal]]+Amortization[[#This Row],[property
tax]])</f>
        <v>2090.4949867234595</v>
      </c>
      <c r="I188" s="16">
        <f ca="1">IF(Amortization[[#This Row],[payment
date]]="",0,Amortization[[#This Row],[opening
balance]]-Amortization[[#This Row],[principal]])</f>
        <v>226641.57031949927</v>
      </c>
      <c r="J188" s="39">
        <f ca="1">IF(Amortization[[#This Row],[closing
balance]]&gt;0,LastRow-ROW(),0)</f>
        <v>174</v>
      </c>
    </row>
    <row r="189" spans="2:10" ht="15" customHeight="1">
      <c r="B189" s="39">
        <f>ROWS($B$3:B189)</f>
        <v>187</v>
      </c>
      <c r="C189" s="40">
        <f ca="1">IF(ValuesEntered,IF(Amortization[[#This Row],['#]]&lt;=DurationOfLoan,IF(ROW()-ROW(Amortization[[#Headers],[payment
date]])=1,LoanStart,IF(I188&gt;0,EDATE(C188,1),"")),""),"")</f>
        <v>50454</v>
      </c>
      <c r="D189" s="16">
        <f ca="1">IF(ROW()-ROW(Amortization[[#Headers],[opening
balance]])=1,LoanAmount,IF(Amortization[[#This Row],[payment
date]]="",0,INDEX(Amortization[], ROW()-4,8)))</f>
        <v>226641.57031949927</v>
      </c>
      <c r="E189" s="16">
        <f ca="1">IF(ValuesEntered,IF(ROW()-ROW(Amortization[[#Headers],[interest]])=1,-IPMT(InterestRate/12,1,DurationOfLoan-ROWS($C$3:C189)+1,Amortization[[#This Row],[opening
balance]]),IFERROR(-IPMT(InterestRate/12,1,Amortization[[#This Row],['#
remaining]],D190),0)),0)</f>
        <v>752.26115718962876</v>
      </c>
      <c r="F189" s="16">
        <f ca="1">IFERROR(IF(AND(ValuesEntered,Amortization[[#This Row],[payment
date]]&lt;&gt;""),-PPMT(InterestRate/12,1,DurationOfLoan-ROWS($C$3:C189)+1,Amortization[[#This Row],[opening
balance]]),""),0)</f>
        <v>963.22316261065669</v>
      </c>
      <c r="G189" s="16">
        <f ca="1">IF(Amortization[[#This Row],[payment
date]]="",0,PropertyTaxAmount)</f>
        <v>375</v>
      </c>
      <c r="H189" s="16">
        <f ca="1">IF(Amortization[[#This Row],[payment
date]]="",0,Amortization[[#This Row],[interest]]+Amortization[[#This Row],[principal]]+Amortization[[#This Row],[property
tax]])</f>
        <v>2090.4843198002854</v>
      </c>
      <c r="I189" s="16">
        <f ca="1">IF(Amortization[[#This Row],[payment
date]]="",0,Amortization[[#This Row],[opening
balance]]-Amortization[[#This Row],[principal]])</f>
        <v>225678.3471568886</v>
      </c>
      <c r="J189" s="39">
        <f ca="1">IF(Amortization[[#This Row],[closing
balance]]&gt;0,LastRow-ROW(),0)</f>
        <v>173</v>
      </c>
    </row>
    <row r="190" spans="2:10" ht="15" customHeight="1">
      <c r="B190" s="39">
        <f>ROWS($B$3:B190)</f>
        <v>188</v>
      </c>
      <c r="C190" s="40">
        <f ca="1">IF(ValuesEntered,IF(Amortization[[#This Row],['#]]&lt;=DurationOfLoan,IF(ROW()-ROW(Amortization[[#Headers],[payment
date]])=1,LoanStart,IF(I189&gt;0,EDATE(C189,1),"")),""),"")</f>
        <v>50482</v>
      </c>
      <c r="D190" s="16">
        <f ca="1">IF(ROW()-ROW(Amortization[[#Headers],[opening
balance]])=1,LoanAmount,IF(Amortization[[#This Row],[payment
date]]="",0,INDEX(Amortization[], ROW()-4,8)))</f>
        <v>225678.3471568886</v>
      </c>
      <c r="E190" s="16">
        <f ca="1">IF(ValuesEntered,IF(ROW()-ROW(Amortization[[#Headers],[interest]])=1,-IPMT(InterestRate/12,1,DurationOfLoan-ROWS($C$3:C190)+1,Amortization[[#This Row],[opening
balance]]),IFERROR(-IPMT(InterestRate/12,1,Amortization[[#This Row],['#
remaining]],D191),0)),0)</f>
        <v>749.03971083467525</v>
      </c>
      <c r="F190" s="16">
        <f ca="1">IFERROR(IF(AND(ValuesEntered,Amortization[[#This Row],[payment
date]]&lt;&gt;""),-PPMT(InterestRate/12,1,DurationOfLoan-ROWS($C$3:C190)+1,Amortization[[#This Row],[opening
balance]]),""),0)</f>
        <v>966.43390648602519</v>
      </c>
      <c r="G190" s="16">
        <f ca="1">IF(Amortization[[#This Row],[payment
date]]="",0,PropertyTaxAmount)</f>
        <v>375</v>
      </c>
      <c r="H190" s="16">
        <f ca="1">IF(Amortization[[#This Row],[payment
date]]="",0,Amortization[[#This Row],[interest]]+Amortization[[#This Row],[principal]]+Amortization[[#This Row],[property
tax]])</f>
        <v>2090.4736173207002</v>
      </c>
      <c r="I190" s="16">
        <f ca="1">IF(Amortization[[#This Row],[payment
date]]="",0,Amortization[[#This Row],[opening
balance]]-Amortization[[#This Row],[principal]])</f>
        <v>224711.91325040258</v>
      </c>
      <c r="J190" s="39">
        <f ca="1">IF(Amortization[[#This Row],[closing
balance]]&gt;0,LastRow-ROW(),0)</f>
        <v>172</v>
      </c>
    </row>
    <row r="191" spans="2:10" ht="15" customHeight="1">
      <c r="B191" s="39">
        <f>ROWS($B$3:B191)</f>
        <v>189</v>
      </c>
      <c r="C191" s="40">
        <f ca="1">IF(ValuesEntered,IF(Amortization[[#This Row],['#]]&lt;=DurationOfLoan,IF(ROW()-ROW(Amortization[[#Headers],[payment
date]])=1,LoanStart,IF(I190&gt;0,EDATE(C190,1),"")),""),"")</f>
        <v>50513</v>
      </c>
      <c r="D191" s="16">
        <f ca="1">IF(ROW()-ROW(Amortization[[#Headers],[opening
balance]])=1,LoanAmount,IF(Amortization[[#This Row],[payment
date]]="",0,INDEX(Amortization[], ROW()-4,8)))</f>
        <v>224711.91325040258</v>
      </c>
      <c r="E191" s="16">
        <f ca="1">IF(ValuesEntered,IF(ROW()-ROW(Amortization[[#Headers],[interest]])=1,-IPMT(InterestRate/12,1,DurationOfLoan-ROWS($C$3:C191)+1,Amortization[[#This Row],[opening
balance]]),IFERROR(-IPMT(InterestRate/12,1,Amortization[[#This Row],['#
remaining]],D192),0)),0)</f>
        <v>745.80752632520534</v>
      </c>
      <c r="F191" s="16">
        <f ca="1">IFERROR(IF(AND(ValuesEntered,Amortization[[#This Row],[payment
date]]&lt;&gt;""),-PPMT(InterestRate/12,1,DurationOfLoan-ROWS($C$3:C191)+1,Amortization[[#This Row],[opening
balance]]),""),0)</f>
        <v>969.65535284097894</v>
      </c>
      <c r="G191" s="16">
        <f ca="1">IF(Amortization[[#This Row],[payment
date]]="",0,PropertyTaxAmount)</f>
        <v>375</v>
      </c>
      <c r="H191" s="16">
        <f ca="1">IF(Amortization[[#This Row],[payment
date]]="",0,Amortization[[#This Row],[interest]]+Amortization[[#This Row],[principal]]+Amortization[[#This Row],[property
tax]])</f>
        <v>2090.4628791661844</v>
      </c>
      <c r="I191" s="16">
        <f ca="1">IF(Amortization[[#This Row],[payment
date]]="",0,Amortization[[#This Row],[opening
balance]]-Amortization[[#This Row],[principal]])</f>
        <v>223742.25789756159</v>
      </c>
      <c r="J191" s="39">
        <f ca="1">IF(Amortization[[#This Row],[closing
balance]]&gt;0,LastRow-ROW(),0)</f>
        <v>171</v>
      </c>
    </row>
    <row r="192" spans="2:10" ht="15" customHeight="1">
      <c r="B192" s="39">
        <f>ROWS($B$3:B192)</f>
        <v>190</v>
      </c>
      <c r="C192" s="40">
        <f ca="1">IF(ValuesEntered,IF(Amortization[[#This Row],['#]]&lt;=DurationOfLoan,IF(ROW()-ROW(Amortization[[#Headers],[payment
date]])=1,LoanStart,IF(I191&gt;0,EDATE(C191,1),"")),""),"")</f>
        <v>50543</v>
      </c>
      <c r="D192" s="16">
        <f ca="1">IF(ROW()-ROW(Amortization[[#Headers],[opening
balance]])=1,LoanAmount,IF(Amortization[[#This Row],[payment
date]]="",0,INDEX(Amortization[], ROW()-4,8)))</f>
        <v>223742.25789756159</v>
      </c>
      <c r="E192" s="16">
        <f ca="1">IF(ValuesEntered,IF(ROW()-ROW(Amortization[[#Headers],[interest]])=1,-IPMT(InterestRate/12,1,DurationOfLoan-ROWS($C$3:C192)+1,Amortization[[#This Row],[opening
balance]]),IFERROR(-IPMT(InterestRate/12,1,Amortization[[#This Row],['#
remaining]],D193),0)),0)</f>
        <v>742.56456786737056</v>
      </c>
      <c r="F192" s="16">
        <f ca="1">IFERROR(IF(AND(ValuesEntered,Amortization[[#This Row],[payment
date]]&lt;&gt;""),-PPMT(InterestRate/12,1,DurationOfLoan-ROWS($C$3:C192)+1,Amortization[[#This Row],[opening
balance]]),""),0)</f>
        <v>972.88753735044884</v>
      </c>
      <c r="G192" s="16">
        <f ca="1">IF(Amortization[[#This Row],[payment
date]]="",0,PropertyTaxAmount)</f>
        <v>375</v>
      </c>
      <c r="H192" s="16">
        <f ca="1">IF(Amortization[[#This Row],[payment
date]]="",0,Amortization[[#This Row],[interest]]+Amortization[[#This Row],[principal]]+Amortization[[#This Row],[property
tax]])</f>
        <v>2090.4521052178193</v>
      </c>
      <c r="I192" s="16">
        <f ca="1">IF(Amortization[[#This Row],[payment
date]]="",0,Amortization[[#This Row],[opening
balance]]-Amortization[[#This Row],[principal]])</f>
        <v>222769.37036021115</v>
      </c>
      <c r="J192" s="39">
        <f ca="1">IF(Amortization[[#This Row],[closing
balance]]&gt;0,LastRow-ROW(),0)</f>
        <v>170</v>
      </c>
    </row>
    <row r="193" spans="2:10" ht="15" customHeight="1">
      <c r="B193" s="39">
        <f>ROWS($B$3:B193)</f>
        <v>191</v>
      </c>
      <c r="C193" s="40">
        <f ca="1">IF(ValuesEntered,IF(Amortization[[#This Row],['#]]&lt;=DurationOfLoan,IF(ROW()-ROW(Amortization[[#Headers],[payment
date]])=1,LoanStart,IF(I192&gt;0,EDATE(C192,1),"")),""),"")</f>
        <v>50574</v>
      </c>
      <c r="D193" s="16">
        <f ca="1">IF(ROW()-ROW(Amortization[[#Headers],[opening
balance]])=1,LoanAmount,IF(Amortization[[#This Row],[payment
date]]="",0,INDEX(Amortization[], ROW()-4,8)))</f>
        <v>222769.37036021115</v>
      </c>
      <c r="E193" s="16">
        <f ca="1">IF(ValuesEntered,IF(ROW()-ROW(Amortization[[#Headers],[interest]])=1,-IPMT(InterestRate/12,1,DurationOfLoan-ROWS($C$3:C193)+1,Amortization[[#This Row],[opening
balance]]),IFERROR(-IPMT(InterestRate/12,1,Amortization[[#This Row],['#
remaining]],D194),0)),0)</f>
        <v>739.31079954800953</v>
      </c>
      <c r="F193" s="16">
        <f ca="1">IFERROR(IF(AND(ValuesEntered,Amortization[[#This Row],[payment
date]]&lt;&gt;""),-PPMT(InterestRate/12,1,DurationOfLoan-ROWS($C$3:C193)+1,Amortization[[#This Row],[opening
balance]]),""),0)</f>
        <v>976.13049580828351</v>
      </c>
      <c r="G193" s="16">
        <f ca="1">IF(Amortization[[#This Row],[payment
date]]="",0,PropertyTaxAmount)</f>
        <v>375</v>
      </c>
      <c r="H193" s="16">
        <f ca="1">IF(Amortization[[#This Row],[payment
date]]="",0,Amortization[[#This Row],[interest]]+Amortization[[#This Row],[principal]]+Amortization[[#This Row],[property
tax]])</f>
        <v>2090.4412953562933</v>
      </c>
      <c r="I193" s="16">
        <f ca="1">IF(Amortization[[#This Row],[payment
date]]="",0,Amortization[[#This Row],[opening
balance]]-Amortization[[#This Row],[principal]])</f>
        <v>221793.23986440286</v>
      </c>
      <c r="J193" s="39">
        <f ca="1">IF(Amortization[[#This Row],[closing
balance]]&gt;0,LastRow-ROW(),0)</f>
        <v>169</v>
      </c>
    </row>
    <row r="194" spans="2:10" ht="15" customHeight="1">
      <c r="B194" s="39">
        <f>ROWS($B$3:B194)</f>
        <v>192</v>
      </c>
      <c r="C194" s="40">
        <f ca="1">IF(ValuesEntered,IF(Amortization[[#This Row],['#]]&lt;=DurationOfLoan,IF(ROW()-ROW(Amortization[[#Headers],[payment
date]])=1,LoanStart,IF(I193&gt;0,EDATE(C193,1),"")),""),"")</f>
        <v>50604</v>
      </c>
      <c r="D194" s="16">
        <f ca="1">IF(ROW()-ROW(Amortization[[#Headers],[opening
balance]])=1,LoanAmount,IF(Amortization[[#This Row],[payment
date]]="",0,INDEX(Amortization[], ROW()-4,8)))</f>
        <v>221793.23986440286</v>
      </c>
      <c r="E194" s="16">
        <f ca="1">IF(ValuesEntered,IF(ROW()-ROW(Amortization[[#Headers],[interest]])=1,-IPMT(InterestRate/12,1,DurationOfLoan-ROWS($C$3:C194)+1,Amortization[[#This Row],[opening
balance]]),IFERROR(-IPMT(InterestRate/12,1,Amortization[[#This Row],['#
remaining]],D195),0)),0)</f>
        <v>736.04618533425082</v>
      </c>
      <c r="F194" s="16">
        <f ca="1">IFERROR(IF(AND(ValuesEntered,Amortization[[#This Row],[payment
date]]&lt;&gt;""),-PPMT(InterestRate/12,1,DurationOfLoan-ROWS($C$3:C194)+1,Amortization[[#This Row],[opening
balance]]),""),0)</f>
        <v>979.38426412764454</v>
      </c>
      <c r="G194" s="16">
        <f ca="1">IF(Amortization[[#This Row],[payment
date]]="",0,PropertyTaxAmount)</f>
        <v>375</v>
      </c>
      <c r="H194" s="16">
        <f ca="1">IF(Amortization[[#This Row],[payment
date]]="",0,Amortization[[#This Row],[interest]]+Amortization[[#This Row],[principal]]+Amortization[[#This Row],[property
tax]])</f>
        <v>2090.4304494618955</v>
      </c>
      <c r="I194" s="16">
        <f ca="1">IF(Amortization[[#This Row],[payment
date]]="",0,Amortization[[#This Row],[opening
balance]]-Amortization[[#This Row],[principal]])</f>
        <v>220813.85560027522</v>
      </c>
      <c r="J194" s="39">
        <f ca="1">IF(Amortization[[#This Row],[closing
balance]]&gt;0,LastRow-ROW(),0)</f>
        <v>168</v>
      </c>
    </row>
    <row r="195" spans="2:10" ht="15" customHeight="1">
      <c r="B195" s="39">
        <f>ROWS($B$3:B195)</f>
        <v>193</v>
      </c>
      <c r="C195" s="40">
        <f ca="1">IF(ValuesEntered,IF(Amortization[[#This Row],['#]]&lt;=DurationOfLoan,IF(ROW()-ROW(Amortization[[#Headers],[payment
date]])=1,LoanStart,IF(I194&gt;0,EDATE(C194,1),"")),""),"")</f>
        <v>50635</v>
      </c>
      <c r="D195" s="16">
        <f ca="1">IF(ROW()-ROW(Amortization[[#Headers],[opening
balance]])=1,LoanAmount,IF(Amortization[[#This Row],[payment
date]]="",0,INDEX(Amortization[], ROW()-4,8)))</f>
        <v>220813.85560027522</v>
      </c>
      <c r="E195" s="16">
        <f ca="1">IF(ValuesEntered,IF(ROW()-ROW(Amortization[[#Headers],[interest]])=1,-IPMT(InterestRate/12,1,DurationOfLoan-ROWS($C$3:C195)+1,Amortization[[#This Row],[opening
balance]]),IFERROR(-IPMT(InterestRate/12,1,Amortization[[#This Row],['#
remaining]],D196),0)),0)</f>
        <v>732.77068907311275</v>
      </c>
      <c r="F195" s="16">
        <f ca="1">IFERROR(IF(AND(ValuesEntered,Amortization[[#This Row],[payment
date]]&lt;&gt;""),-PPMT(InterestRate/12,1,DurationOfLoan-ROWS($C$3:C195)+1,Amortization[[#This Row],[opening
balance]]),""),0)</f>
        <v>982.64887834140336</v>
      </c>
      <c r="G195" s="16">
        <f ca="1">IF(Amortization[[#This Row],[payment
date]]="",0,PropertyTaxAmount)</f>
        <v>375</v>
      </c>
      <c r="H195" s="16">
        <f ca="1">IF(Amortization[[#This Row],[payment
date]]="",0,Amortization[[#This Row],[interest]]+Amortization[[#This Row],[principal]]+Amortization[[#This Row],[property
tax]])</f>
        <v>2090.4195674145162</v>
      </c>
      <c r="I195" s="16">
        <f ca="1">IF(Amortization[[#This Row],[payment
date]]="",0,Amortization[[#This Row],[opening
balance]]-Amortization[[#This Row],[principal]])</f>
        <v>219831.20672193382</v>
      </c>
      <c r="J195" s="39">
        <f ca="1">IF(Amortization[[#This Row],[closing
balance]]&gt;0,LastRow-ROW(),0)</f>
        <v>167</v>
      </c>
    </row>
    <row r="196" spans="2:10" ht="15" customHeight="1">
      <c r="B196" s="39">
        <f>ROWS($B$3:B196)</f>
        <v>194</v>
      </c>
      <c r="C196" s="40">
        <f ca="1">IF(ValuesEntered,IF(Amortization[[#This Row],['#]]&lt;=DurationOfLoan,IF(ROW()-ROW(Amortization[[#Headers],[payment
date]])=1,LoanStart,IF(I195&gt;0,EDATE(C195,1),"")),""),"")</f>
        <v>50666</v>
      </c>
      <c r="D196" s="16">
        <f ca="1">IF(ROW()-ROW(Amortization[[#Headers],[opening
balance]])=1,LoanAmount,IF(Amortization[[#This Row],[payment
date]]="",0,INDEX(Amortization[], ROW()-4,8)))</f>
        <v>219831.20672193382</v>
      </c>
      <c r="E196" s="16">
        <f ca="1">IF(ValuesEntered,IF(ROW()-ROW(Amortization[[#Headers],[interest]])=1,-IPMT(InterestRate/12,1,DurationOfLoan-ROWS($C$3:C196)+1,Amortization[[#This Row],[opening
balance]]),IFERROR(-IPMT(InterestRate/12,1,Amortization[[#This Row],['#
remaining]],D197),0)),0)</f>
        <v>729.48427449110432</v>
      </c>
      <c r="F196" s="16">
        <f ca="1">IFERROR(IF(AND(ValuesEntered,Amortization[[#This Row],[payment
date]]&lt;&gt;""),-PPMT(InterestRate/12,1,DurationOfLoan-ROWS($C$3:C196)+1,Amortization[[#This Row],[opening
balance]]),""),0)</f>
        <v>985.92437460254143</v>
      </c>
      <c r="G196" s="16">
        <f ca="1">IF(Amortization[[#This Row],[payment
date]]="",0,PropertyTaxAmount)</f>
        <v>375</v>
      </c>
      <c r="H196" s="16">
        <f ca="1">IF(Amortization[[#This Row],[payment
date]]="",0,Amortization[[#This Row],[interest]]+Amortization[[#This Row],[principal]]+Amortization[[#This Row],[property
tax]])</f>
        <v>2090.4086490936456</v>
      </c>
      <c r="I196" s="16">
        <f ca="1">IF(Amortization[[#This Row],[payment
date]]="",0,Amortization[[#This Row],[opening
balance]]-Amortization[[#This Row],[principal]])</f>
        <v>218845.28234733129</v>
      </c>
      <c r="J196" s="39">
        <f ca="1">IF(Amortization[[#This Row],[closing
balance]]&gt;0,LastRow-ROW(),0)</f>
        <v>166</v>
      </c>
    </row>
    <row r="197" spans="2:10" ht="15" customHeight="1">
      <c r="B197" s="39">
        <f>ROWS($B$3:B197)</f>
        <v>195</v>
      </c>
      <c r="C197" s="40">
        <f ca="1">IF(ValuesEntered,IF(Amortization[[#This Row],['#]]&lt;=DurationOfLoan,IF(ROW()-ROW(Amortization[[#Headers],[payment
date]])=1,LoanStart,IF(I196&gt;0,EDATE(C196,1),"")),""),"")</f>
        <v>50696</v>
      </c>
      <c r="D197" s="16">
        <f ca="1">IF(ROW()-ROW(Amortization[[#Headers],[opening
balance]])=1,LoanAmount,IF(Amortization[[#This Row],[payment
date]]="",0,INDEX(Amortization[], ROW()-4,8)))</f>
        <v>218845.28234733129</v>
      </c>
      <c r="E197" s="16">
        <f ca="1">IF(ValuesEntered,IF(ROW()-ROW(Amortization[[#Headers],[interest]])=1,-IPMT(InterestRate/12,1,DurationOfLoan-ROWS($C$3:C197)+1,Amortization[[#This Row],[opening
balance]]),IFERROR(-IPMT(InterestRate/12,1,Amortization[[#This Row],['#
remaining]],D198),0)),0)</f>
        <v>726.18690519382255</v>
      </c>
      <c r="F197" s="16">
        <f ca="1">IFERROR(IF(AND(ValuesEntered,Amortization[[#This Row],[payment
date]]&lt;&gt;""),-PPMT(InterestRate/12,1,DurationOfLoan-ROWS($C$3:C197)+1,Amortization[[#This Row],[opening
balance]]),""),0)</f>
        <v>989.21078918454975</v>
      </c>
      <c r="G197" s="16">
        <f ca="1">IF(Amortization[[#This Row],[payment
date]]="",0,PropertyTaxAmount)</f>
        <v>375</v>
      </c>
      <c r="H197" s="16">
        <f ca="1">IF(Amortization[[#This Row],[payment
date]]="",0,Amortization[[#This Row],[interest]]+Amortization[[#This Row],[principal]]+Amortization[[#This Row],[property
tax]])</f>
        <v>2090.3976943783723</v>
      </c>
      <c r="I197" s="16">
        <f ca="1">IF(Amortization[[#This Row],[payment
date]]="",0,Amortization[[#This Row],[opening
balance]]-Amortization[[#This Row],[principal]])</f>
        <v>217856.07155814674</v>
      </c>
      <c r="J197" s="39">
        <f ca="1">IF(Amortization[[#This Row],[closing
balance]]&gt;0,LastRow-ROW(),0)</f>
        <v>165</v>
      </c>
    </row>
    <row r="198" spans="2:10" ht="15" customHeight="1">
      <c r="B198" s="39">
        <f>ROWS($B$3:B198)</f>
        <v>196</v>
      </c>
      <c r="C198" s="40">
        <f ca="1">IF(ValuesEntered,IF(Amortization[[#This Row],['#]]&lt;=DurationOfLoan,IF(ROW()-ROW(Amortization[[#Headers],[payment
date]])=1,LoanStart,IF(I197&gt;0,EDATE(C197,1),"")),""),"")</f>
        <v>50727</v>
      </c>
      <c r="D198" s="16">
        <f ca="1">IF(ROW()-ROW(Amortization[[#Headers],[opening
balance]])=1,LoanAmount,IF(Amortization[[#This Row],[payment
date]]="",0,INDEX(Amortization[], ROW()-4,8)))</f>
        <v>217856.07155814674</v>
      </c>
      <c r="E198" s="16">
        <f ca="1">IF(ValuesEntered,IF(ROW()-ROW(Amortization[[#Headers],[interest]])=1,-IPMT(InterestRate/12,1,DurationOfLoan-ROWS($C$3:C198)+1,Amortization[[#This Row],[opening
balance]]),IFERROR(-IPMT(InterestRate/12,1,Amortization[[#This Row],['#
remaining]],D199),0)),0)</f>
        <v>722.87854466554973</v>
      </c>
      <c r="F198" s="16">
        <f ca="1">IFERROR(IF(AND(ValuesEntered,Amortization[[#This Row],[payment
date]]&lt;&gt;""),-PPMT(InterestRate/12,1,DurationOfLoan-ROWS($C$3:C198)+1,Amortization[[#This Row],[opening
balance]]),""),0)</f>
        <v>992.50815848183163</v>
      </c>
      <c r="G198" s="16">
        <f ca="1">IF(Amortization[[#This Row],[payment
date]]="",0,PropertyTaxAmount)</f>
        <v>375</v>
      </c>
      <c r="H198" s="16">
        <f ca="1">IF(Amortization[[#This Row],[payment
date]]="",0,Amortization[[#This Row],[interest]]+Amortization[[#This Row],[principal]]+Amortization[[#This Row],[property
tax]])</f>
        <v>2090.3867031473815</v>
      </c>
      <c r="I198" s="16">
        <f ca="1">IF(Amortization[[#This Row],[payment
date]]="",0,Amortization[[#This Row],[opening
balance]]-Amortization[[#This Row],[principal]])</f>
        <v>216863.56339966491</v>
      </c>
      <c r="J198" s="39">
        <f ca="1">IF(Amortization[[#This Row],[closing
balance]]&gt;0,LastRow-ROW(),0)</f>
        <v>164</v>
      </c>
    </row>
    <row r="199" spans="2:10" ht="15" customHeight="1">
      <c r="B199" s="39">
        <f>ROWS($B$3:B199)</f>
        <v>197</v>
      </c>
      <c r="C199" s="40">
        <f ca="1">IF(ValuesEntered,IF(Amortization[[#This Row],['#]]&lt;=DurationOfLoan,IF(ROW()-ROW(Amortization[[#Headers],[payment
date]])=1,LoanStart,IF(I198&gt;0,EDATE(C198,1),"")),""),"")</f>
        <v>50757</v>
      </c>
      <c r="D199" s="16">
        <f ca="1">IF(ROW()-ROW(Amortization[[#Headers],[opening
balance]])=1,LoanAmount,IF(Amortization[[#This Row],[payment
date]]="",0,INDEX(Amortization[], ROW()-4,8)))</f>
        <v>216863.56339966491</v>
      </c>
      <c r="E199" s="16">
        <f ca="1">IF(ValuesEntered,IF(ROW()-ROW(Amortization[[#Headers],[interest]])=1,-IPMT(InterestRate/12,1,DurationOfLoan-ROWS($C$3:C199)+1,Amortization[[#This Row],[opening
balance]]),IFERROR(-IPMT(InterestRate/12,1,Amortization[[#This Row],['#
remaining]],D200),0)),0)</f>
        <v>719.55915626884939</v>
      </c>
      <c r="F199" s="16">
        <f ca="1">IFERROR(IF(AND(ValuesEntered,Amortization[[#This Row],[payment
date]]&lt;&gt;""),-PPMT(InterestRate/12,1,DurationOfLoan-ROWS($C$3:C199)+1,Amortization[[#This Row],[opening
balance]]),""),0)</f>
        <v>995.81651901010446</v>
      </c>
      <c r="G199" s="16">
        <f ca="1">IF(Amortization[[#This Row],[payment
date]]="",0,PropertyTaxAmount)</f>
        <v>375</v>
      </c>
      <c r="H199" s="16">
        <f ca="1">IF(Amortization[[#This Row],[payment
date]]="",0,Amortization[[#This Row],[interest]]+Amortization[[#This Row],[principal]]+Amortization[[#This Row],[property
tax]])</f>
        <v>2090.3756752789541</v>
      </c>
      <c r="I199" s="16">
        <f ca="1">IF(Amortization[[#This Row],[payment
date]]="",0,Amortization[[#This Row],[opening
balance]]-Amortization[[#This Row],[principal]])</f>
        <v>215867.7468806548</v>
      </c>
      <c r="J199" s="39">
        <f ca="1">IF(Amortization[[#This Row],[closing
balance]]&gt;0,LastRow-ROW(),0)</f>
        <v>163</v>
      </c>
    </row>
    <row r="200" spans="2:10" ht="15" customHeight="1">
      <c r="B200" s="39">
        <f>ROWS($B$3:B200)</f>
        <v>198</v>
      </c>
      <c r="C200" s="40">
        <f ca="1">IF(ValuesEntered,IF(Amortization[[#This Row],['#]]&lt;=DurationOfLoan,IF(ROW()-ROW(Amortization[[#Headers],[payment
date]])=1,LoanStart,IF(I199&gt;0,EDATE(C199,1),"")),""),"")</f>
        <v>50788</v>
      </c>
      <c r="D200" s="16">
        <f ca="1">IF(ROW()-ROW(Amortization[[#Headers],[opening
balance]])=1,LoanAmount,IF(Amortization[[#This Row],[payment
date]]="",0,INDEX(Amortization[], ROW()-4,8)))</f>
        <v>215867.7468806548</v>
      </c>
      <c r="E200" s="16">
        <f ca="1">IF(ValuesEntered,IF(ROW()-ROW(Amortization[[#Headers],[interest]])=1,-IPMT(InterestRate/12,1,DurationOfLoan-ROWS($C$3:C200)+1,Amortization[[#This Row],[opening
balance]]),IFERROR(-IPMT(InterestRate/12,1,Amortization[[#This Row],['#
remaining]],D201),0)),0)</f>
        <v>716.22870324415999</v>
      </c>
      <c r="F200" s="16">
        <f ca="1">IFERROR(IF(AND(ValuesEntered,Amortization[[#This Row],[payment
date]]&lt;&gt;""),-PPMT(InterestRate/12,1,DurationOfLoan-ROWS($C$3:C200)+1,Amortization[[#This Row],[opening
balance]]),""),0)</f>
        <v>999.1359074068049</v>
      </c>
      <c r="G200" s="16">
        <f ca="1">IF(Amortization[[#This Row],[payment
date]]="",0,PropertyTaxAmount)</f>
        <v>375</v>
      </c>
      <c r="H200" s="16">
        <f ca="1">IF(Amortization[[#This Row],[payment
date]]="",0,Amortization[[#This Row],[interest]]+Amortization[[#This Row],[principal]]+Amortization[[#This Row],[property
tax]])</f>
        <v>2090.364610650965</v>
      </c>
      <c r="I200" s="16">
        <f ca="1">IF(Amortization[[#This Row],[payment
date]]="",0,Amortization[[#This Row],[opening
balance]]-Amortization[[#This Row],[principal]])</f>
        <v>214868.610973248</v>
      </c>
      <c r="J200" s="39">
        <f ca="1">IF(Amortization[[#This Row],[closing
balance]]&gt;0,LastRow-ROW(),0)</f>
        <v>162</v>
      </c>
    </row>
    <row r="201" spans="2:10" ht="15" customHeight="1">
      <c r="B201" s="39">
        <f>ROWS($B$3:B201)</f>
        <v>199</v>
      </c>
      <c r="C201" s="40">
        <f ca="1">IF(ValuesEntered,IF(Amortization[[#This Row],['#]]&lt;=DurationOfLoan,IF(ROW()-ROW(Amortization[[#Headers],[payment
date]])=1,LoanStart,IF(I200&gt;0,EDATE(C200,1),"")),""),"")</f>
        <v>50819</v>
      </c>
      <c r="D201" s="16">
        <f ca="1">IF(ROW()-ROW(Amortization[[#Headers],[opening
balance]])=1,LoanAmount,IF(Amortization[[#This Row],[payment
date]]="",0,INDEX(Amortization[], ROW()-4,8)))</f>
        <v>214868.610973248</v>
      </c>
      <c r="E201" s="16">
        <f ca="1">IF(ValuesEntered,IF(ROW()-ROW(Amortization[[#Headers],[interest]])=1,-IPMT(InterestRate/12,1,DurationOfLoan-ROWS($C$3:C201)+1,Amortization[[#This Row],[opening
balance]]),IFERROR(-IPMT(InterestRate/12,1,Amortization[[#This Row],['#
remaining]],D202),0)),0)</f>
        <v>712.88714870938838</v>
      </c>
      <c r="F201" s="16">
        <f ca="1">IFERROR(IF(AND(ValuesEntered,Amortization[[#This Row],[payment
date]]&lt;&gt;""),-PPMT(InterestRate/12,1,DurationOfLoan-ROWS($C$3:C201)+1,Amortization[[#This Row],[opening
balance]]),""),0)</f>
        <v>1002.466360431494</v>
      </c>
      <c r="G201" s="16">
        <f ca="1">IF(Amortization[[#This Row],[payment
date]]="",0,PropertyTaxAmount)</f>
        <v>375</v>
      </c>
      <c r="H201" s="16">
        <f ca="1">IF(Amortization[[#This Row],[payment
date]]="",0,Amortization[[#This Row],[interest]]+Amortization[[#This Row],[principal]]+Amortization[[#This Row],[property
tax]])</f>
        <v>2090.3535091408821</v>
      </c>
      <c r="I201" s="16">
        <f ca="1">IF(Amortization[[#This Row],[payment
date]]="",0,Amortization[[#This Row],[opening
balance]]-Amortization[[#This Row],[principal]])</f>
        <v>213866.14461281651</v>
      </c>
      <c r="J201" s="39">
        <f ca="1">IF(Amortization[[#This Row],[closing
balance]]&gt;0,LastRow-ROW(),0)</f>
        <v>161</v>
      </c>
    </row>
    <row r="202" spans="2:10" ht="15" customHeight="1">
      <c r="B202" s="39">
        <f>ROWS($B$3:B202)</f>
        <v>200</v>
      </c>
      <c r="C202" s="40">
        <f ca="1">IF(ValuesEntered,IF(Amortization[[#This Row],['#]]&lt;=DurationOfLoan,IF(ROW()-ROW(Amortization[[#Headers],[payment
date]])=1,LoanStart,IF(I201&gt;0,EDATE(C201,1),"")),""),"")</f>
        <v>50847</v>
      </c>
      <c r="D202" s="16">
        <f ca="1">IF(ROW()-ROW(Amortization[[#Headers],[opening
balance]])=1,LoanAmount,IF(Amortization[[#This Row],[payment
date]]="",0,INDEX(Amortization[], ROW()-4,8)))</f>
        <v>213866.14461281651</v>
      </c>
      <c r="E202" s="16">
        <f ca="1">IF(ValuesEntered,IF(ROW()-ROW(Amortization[[#Headers],[interest]])=1,-IPMT(InterestRate/12,1,DurationOfLoan-ROWS($C$3:C202)+1,Amortization[[#This Row],[opening
balance]]),IFERROR(-IPMT(InterestRate/12,1,Amortization[[#This Row],['#
remaining]],D203),0)),0)</f>
        <v>709.53445565950096</v>
      </c>
      <c r="F202" s="16">
        <f ca="1">IFERROR(IF(AND(ValuesEntered,Amortization[[#This Row],[payment
date]]&lt;&gt;""),-PPMT(InterestRate/12,1,DurationOfLoan-ROWS($C$3:C202)+1,Amortization[[#This Row],[opening
balance]]),""),0)</f>
        <v>1005.8079149662657</v>
      </c>
      <c r="G202" s="16">
        <f ca="1">IF(Amortization[[#This Row],[payment
date]]="",0,PropertyTaxAmount)</f>
        <v>375</v>
      </c>
      <c r="H202" s="16">
        <f ca="1">IF(Amortization[[#This Row],[payment
date]]="",0,Amortization[[#This Row],[interest]]+Amortization[[#This Row],[principal]]+Amortization[[#This Row],[property
tax]])</f>
        <v>2090.3423706257668</v>
      </c>
      <c r="I202" s="16">
        <f ca="1">IF(Amortization[[#This Row],[payment
date]]="",0,Amortization[[#This Row],[opening
balance]]-Amortization[[#This Row],[principal]])</f>
        <v>212860.33669785026</v>
      </c>
      <c r="J202" s="39">
        <f ca="1">IF(Amortization[[#This Row],[closing
balance]]&gt;0,LastRow-ROW(),0)</f>
        <v>160</v>
      </c>
    </row>
    <row r="203" spans="2:10" ht="15" customHeight="1">
      <c r="B203" s="39">
        <f>ROWS($B$3:B203)</f>
        <v>201</v>
      </c>
      <c r="C203" s="40">
        <f ca="1">IF(ValuesEntered,IF(Amortization[[#This Row],['#]]&lt;=DurationOfLoan,IF(ROW()-ROW(Amortization[[#Headers],[payment
date]])=1,LoanStart,IF(I202&gt;0,EDATE(C202,1),"")),""),"")</f>
        <v>50878</v>
      </c>
      <c r="D203" s="16">
        <f ca="1">IF(ROW()-ROW(Amortization[[#Headers],[opening
balance]])=1,LoanAmount,IF(Amortization[[#This Row],[payment
date]]="",0,INDEX(Amortization[], ROW()-4,8)))</f>
        <v>212860.33669785026</v>
      </c>
      <c r="E203" s="16">
        <f ca="1">IF(ValuesEntered,IF(ROW()-ROW(Amortization[[#Headers],[interest]])=1,-IPMT(InterestRate/12,1,DurationOfLoan-ROWS($C$3:C203)+1,Amortization[[#This Row],[opening
balance]]),IFERROR(-IPMT(InterestRate/12,1,Amortization[[#This Row],['#
remaining]],D204),0)),0)</f>
        <v>706.17058696611377</v>
      </c>
      <c r="F203" s="16">
        <f ca="1">IFERROR(IF(AND(ValuesEntered,Amortization[[#This Row],[payment
date]]&lt;&gt;""),-PPMT(InterestRate/12,1,DurationOfLoan-ROWS($C$3:C203)+1,Amortization[[#This Row],[opening
balance]]),""),0)</f>
        <v>1009.1606080161537</v>
      </c>
      <c r="G203" s="16">
        <f ca="1">IF(Amortization[[#This Row],[payment
date]]="",0,PropertyTaxAmount)</f>
        <v>375</v>
      </c>
      <c r="H203" s="16">
        <f ca="1">IF(Amortization[[#This Row],[payment
date]]="",0,Amortization[[#This Row],[interest]]+Amortization[[#This Row],[principal]]+Amortization[[#This Row],[property
tax]])</f>
        <v>2090.3311949822673</v>
      </c>
      <c r="I203" s="16">
        <f ca="1">IF(Amortization[[#This Row],[payment
date]]="",0,Amortization[[#This Row],[opening
balance]]-Amortization[[#This Row],[principal]])</f>
        <v>211851.1760898341</v>
      </c>
      <c r="J203" s="39">
        <f ca="1">IF(Amortization[[#This Row],[closing
balance]]&gt;0,LastRow-ROW(),0)</f>
        <v>159</v>
      </c>
    </row>
    <row r="204" spans="2:10" ht="15" customHeight="1">
      <c r="B204" s="39">
        <f>ROWS($B$3:B204)</f>
        <v>202</v>
      </c>
      <c r="C204" s="40">
        <f ca="1">IF(ValuesEntered,IF(Amortization[[#This Row],['#]]&lt;=DurationOfLoan,IF(ROW()-ROW(Amortization[[#Headers],[payment
date]])=1,LoanStart,IF(I203&gt;0,EDATE(C203,1),"")),""),"")</f>
        <v>50908</v>
      </c>
      <c r="D204" s="16">
        <f ca="1">IF(ROW()-ROW(Amortization[[#Headers],[opening
balance]])=1,LoanAmount,IF(Amortization[[#This Row],[payment
date]]="",0,INDEX(Amortization[], ROW()-4,8)))</f>
        <v>211851.1760898341</v>
      </c>
      <c r="E204" s="16">
        <f ca="1">IF(ValuesEntered,IF(ROW()-ROW(Amortization[[#Headers],[interest]])=1,-IPMT(InterestRate/12,1,DurationOfLoan-ROWS($C$3:C204)+1,Amortization[[#This Row],[opening
balance]]),IFERROR(-IPMT(InterestRate/12,1,Amortization[[#This Row],['#
remaining]],D205),0)),0)</f>
        <v>702.79550537708189</v>
      </c>
      <c r="F204" s="16">
        <f ca="1">IFERROR(IF(AND(ValuesEntered,Amortization[[#This Row],[payment
date]]&lt;&gt;""),-PPMT(InterestRate/12,1,DurationOfLoan-ROWS($C$3:C204)+1,Amortization[[#This Row],[opening
balance]]),""),0)</f>
        <v>1012.5244767095407</v>
      </c>
      <c r="G204" s="16">
        <f ca="1">IF(Amortization[[#This Row],[payment
date]]="",0,PropertyTaxAmount)</f>
        <v>375</v>
      </c>
      <c r="H204" s="16">
        <f ca="1">IF(Amortization[[#This Row],[payment
date]]="",0,Amortization[[#This Row],[interest]]+Amortization[[#This Row],[principal]]+Amortization[[#This Row],[property
tax]])</f>
        <v>2090.3199820866225</v>
      </c>
      <c r="I204" s="16">
        <f ca="1">IF(Amortization[[#This Row],[payment
date]]="",0,Amortization[[#This Row],[opening
balance]]-Amortization[[#This Row],[principal]])</f>
        <v>210838.65161312456</v>
      </c>
      <c r="J204" s="39">
        <f ca="1">IF(Amortization[[#This Row],[closing
balance]]&gt;0,LastRow-ROW(),0)</f>
        <v>158</v>
      </c>
    </row>
    <row r="205" spans="2:10" ht="15" customHeight="1">
      <c r="B205" s="39">
        <f>ROWS($B$3:B205)</f>
        <v>203</v>
      </c>
      <c r="C205" s="40">
        <f ca="1">IF(ValuesEntered,IF(Amortization[[#This Row],['#]]&lt;=DurationOfLoan,IF(ROW()-ROW(Amortization[[#Headers],[payment
date]])=1,LoanStart,IF(I204&gt;0,EDATE(C204,1),"")),""),"")</f>
        <v>50939</v>
      </c>
      <c r="D205" s="16">
        <f ca="1">IF(ROW()-ROW(Amortization[[#Headers],[opening
balance]])=1,LoanAmount,IF(Amortization[[#This Row],[payment
date]]="",0,INDEX(Amortization[], ROW()-4,8)))</f>
        <v>210838.65161312456</v>
      </c>
      <c r="E205" s="16">
        <f ca="1">IF(ValuesEntered,IF(ROW()-ROW(Amortization[[#Headers],[interest]])=1,-IPMT(InterestRate/12,1,DurationOfLoan-ROWS($C$3:C205)+1,Amortization[[#This Row],[opening
balance]]),IFERROR(-IPMT(InterestRate/12,1,Amortization[[#This Row],['#
remaining]],D206),0)),0)</f>
        <v>699.40917351608664</v>
      </c>
      <c r="F205" s="16">
        <f ca="1">IFERROR(IF(AND(ValuesEntered,Amortization[[#This Row],[payment
date]]&lt;&gt;""),-PPMT(InterestRate/12,1,DurationOfLoan-ROWS($C$3:C205)+1,Amortization[[#This Row],[opening
balance]]),""),0)</f>
        <v>1015.8995582985723</v>
      </c>
      <c r="G205" s="16">
        <f ca="1">IF(Amortization[[#This Row],[payment
date]]="",0,PropertyTaxAmount)</f>
        <v>375</v>
      </c>
      <c r="H205" s="16">
        <f ca="1">IF(Amortization[[#This Row],[payment
date]]="",0,Amortization[[#This Row],[interest]]+Amortization[[#This Row],[principal]]+Amortization[[#This Row],[property
tax]])</f>
        <v>2090.308731814659</v>
      </c>
      <c r="I205" s="16">
        <f ca="1">IF(Amortization[[#This Row],[payment
date]]="",0,Amortization[[#This Row],[opening
balance]]-Amortization[[#This Row],[principal]])</f>
        <v>209822.75205482598</v>
      </c>
      <c r="J205" s="39">
        <f ca="1">IF(Amortization[[#This Row],[closing
balance]]&gt;0,LastRow-ROW(),0)</f>
        <v>157</v>
      </c>
    </row>
    <row r="206" spans="2:10" ht="15" customHeight="1">
      <c r="B206" s="39">
        <f>ROWS($B$3:B206)</f>
        <v>204</v>
      </c>
      <c r="C206" s="40">
        <f ca="1">IF(ValuesEntered,IF(Amortization[[#This Row],['#]]&lt;=DurationOfLoan,IF(ROW()-ROW(Amortization[[#Headers],[payment
date]])=1,LoanStart,IF(I205&gt;0,EDATE(C205,1),"")),""),"")</f>
        <v>50969</v>
      </c>
      <c r="D206" s="16">
        <f ca="1">IF(ROW()-ROW(Amortization[[#Headers],[opening
balance]])=1,LoanAmount,IF(Amortization[[#This Row],[payment
date]]="",0,INDEX(Amortization[], ROW()-4,8)))</f>
        <v>209822.75205482598</v>
      </c>
      <c r="E206" s="16">
        <f ca="1">IF(ValuesEntered,IF(ROW()-ROW(Amortization[[#Headers],[interest]])=1,-IPMT(InterestRate/12,1,DurationOfLoan-ROWS($C$3:C206)+1,Amortization[[#This Row],[opening
balance]]),IFERROR(-IPMT(InterestRate/12,1,Amortization[[#This Row],['#
remaining]],D207),0)),0)</f>
        <v>696.01155388222139</v>
      </c>
      <c r="F206" s="16">
        <f ca="1">IFERROR(IF(AND(ValuesEntered,Amortization[[#This Row],[payment
date]]&lt;&gt;""),-PPMT(InterestRate/12,1,DurationOfLoan-ROWS($C$3:C206)+1,Amortization[[#This Row],[opening
balance]]),""),0)</f>
        <v>1019.2858901595678</v>
      </c>
      <c r="G206" s="16">
        <f ca="1">IF(Amortization[[#This Row],[payment
date]]="",0,PropertyTaxAmount)</f>
        <v>375</v>
      </c>
      <c r="H206" s="16">
        <f ca="1">IF(Amortization[[#This Row],[payment
date]]="",0,Amortization[[#This Row],[interest]]+Amortization[[#This Row],[principal]]+Amortization[[#This Row],[property
tax]])</f>
        <v>2090.2974440417893</v>
      </c>
      <c r="I206" s="16">
        <f ca="1">IF(Amortization[[#This Row],[payment
date]]="",0,Amortization[[#This Row],[opening
balance]]-Amortization[[#This Row],[principal]])</f>
        <v>208803.4661646664</v>
      </c>
      <c r="J206" s="39">
        <f ca="1">IF(Amortization[[#This Row],[closing
balance]]&gt;0,LastRow-ROW(),0)</f>
        <v>156</v>
      </c>
    </row>
    <row r="207" spans="2:10" ht="15" customHeight="1">
      <c r="B207" s="39">
        <f>ROWS($B$3:B207)</f>
        <v>205</v>
      </c>
      <c r="C207" s="40">
        <f ca="1">IF(ValuesEntered,IF(Amortization[[#This Row],['#]]&lt;=DurationOfLoan,IF(ROW()-ROW(Amortization[[#Headers],[payment
date]])=1,LoanStart,IF(I206&gt;0,EDATE(C206,1),"")),""),"")</f>
        <v>51000</v>
      </c>
      <c r="D207" s="16">
        <f ca="1">IF(ROW()-ROW(Amortization[[#Headers],[opening
balance]])=1,LoanAmount,IF(Amortization[[#This Row],[payment
date]]="",0,INDEX(Amortization[], ROW()-4,8)))</f>
        <v>208803.4661646664</v>
      </c>
      <c r="E207" s="16">
        <f ca="1">IF(ValuesEntered,IF(ROW()-ROW(Amortization[[#Headers],[interest]])=1,-IPMT(InterestRate/12,1,DurationOfLoan-ROWS($C$3:C207)+1,Amortization[[#This Row],[opening
balance]]),IFERROR(-IPMT(InterestRate/12,1,Amortization[[#This Row],['#
remaining]],D208),0)),0)</f>
        <v>692.60260884957665</v>
      </c>
      <c r="F207" s="16">
        <f ca="1">IFERROR(IF(AND(ValuesEntered,Amortization[[#This Row],[payment
date]]&lt;&gt;""),-PPMT(InterestRate/12,1,DurationOfLoan-ROWS($C$3:C207)+1,Amortization[[#This Row],[opening
balance]]),""),0)</f>
        <v>1022.6835097934328</v>
      </c>
      <c r="G207" s="16">
        <f ca="1">IF(Amortization[[#This Row],[payment
date]]="",0,PropertyTaxAmount)</f>
        <v>375</v>
      </c>
      <c r="H207" s="16">
        <f ca="1">IF(Amortization[[#This Row],[payment
date]]="",0,Amortization[[#This Row],[interest]]+Amortization[[#This Row],[principal]]+Amortization[[#This Row],[property
tax]])</f>
        <v>2090.2861186430096</v>
      </c>
      <c r="I207" s="16">
        <f ca="1">IF(Amortization[[#This Row],[payment
date]]="",0,Amortization[[#This Row],[opening
balance]]-Amortization[[#This Row],[principal]])</f>
        <v>207780.78265487298</v>
      </c>
      <c r="J207" s="39">
        <f ca="1">IF(Amortization[[#This Row],[closing
balance]]&gt;0,LastRow-ROW(),0)</f>
        <v>155</v>
      </c>
    </row>
    <row r="208" spans="2:10" ht="15" customHeight="1">
      <c r="B208" s="39">
        <f>ROWS($B$3:B208)</f>
        <v>206</v>
      </c>
      <c r="C208" s="40">
        <f ca="1">IF(ValuesEntered,IF(Amortization[[#This Row],['#]]&lt;=DurationOfLoan,IF(ROW()-ROW(Amortization[[#Headers],[payment
date]])=1,LoanStart,IF(I207&gt;0,EDATE(C207,1),"")),""),"")</f>
        <v>51031</v>
      </c>
      <c r="D208" s="16">
        <f ca="1">IF(ROW()-ROW(Amortization[[#Headers],[opening
balance]])=1,LoanAmount,IF(Amortization[[#This Row],[payment
date]]="",0,INDEX(Amortization[], ROW()-4,8)))</f>
        <v>207780.78265487298</v>
      </c>
      <c r="E208" s="16">
        <f ca="1">IF(ValuesEntered,IF(ROW()-ROW(Amortization[[#Headers],[interest]])=1,-IPMT(InterestRate/12,1,DurationOfLoan-ROWS($C$3:C208)+1,Amortization[[#This Row],[opening
balance]]),IFERROR(-IPMT(InterestRate/12,1,Amortization[[#This Row],['#
remaining]],D209),0)),0)</f>
        <v>689.18230066682304</v>
      </c>
      <c r="F208" s="16">
        <f ca="1">IFERROR(IF(AND(ValuesEntered,Amortization[[#This Row],[payment
date]]&lt;&gt;""),-PPMT(InterestRate/12,1,DurationOfLoan-ROWS($C$3:C208)+1,Amortization[[#This Row],[opening
balance]]),""),0)</f>
        <v>1026.092454826078</v>
      </c>
      <c r="G208" s="16">
        <f ca="1">IF(Amortization[[#This Row],[payment
date]]="",0,PropertyTaxAmount)</f>
        <v>375</v>
      </c>
      <c r="H208" s="16">
        <f ca="1">IF(Amortization[[#This Row],[payment
date]]="",0,Amortization[[#This Row],[interest]]+Amortization[[#This Row],[principal]]+Amortization[[#This Row],[property
tax]])</f>
        <v>2090.274755492901</v>
      </c>
      <c r="I208" s="16">
        <f ca="1">IF(Amortization[[#This Row],[payment
date]]="",0,Amortization[[#This Row],[opening
balance]]-Amortization[[#This Row],[principal]])</f>
        <v>206754.6902000469</v>
      </c>
      <c r="J208" s="39">
        <f ca="1">IF(Amortization[[#This Row],[closing
balance]]&gt;0,LastRow-ROW(),0)</f>
        <v>154</v>
      </c>
    </row>
    <row r="209" spans="2:10" ht="15" customHeight="1">
      <c r="B209" s="39">
        <f>ROWS($B$3:B209)</f>
        <v>207</v>
      </c>
      <c r="C209" s="40">
        <f ca="1">IF(ValuesEntered,IF(Amortization[[#This Row],['#]]&lt;=DurationOfLoan,IF(ROW()-ROW(Amortization[[#Headers],[payment
date]])=1,LoanStart,IF(I208&gt;0,EDATE(C208,1),"")),""),"")</f>
        <v>51061</v>
      </c>
      <c r="D209" s="16">
        <f ca="1">IF(ROW()-ROW(Amortization[[#Headers],[opening
balance]])=1,LoanAmount,IF(Amortization[[#This Row],[payment
date]]="",0,INDEX(Amortization[], ROW()-4,8)))</f>
        <v>206754.6902000469</v>
      </c>
      <c r="E209" s="16">
        <f ca="1">IF(ValuesEntered,IF(ROW()-ROW(Amortization[[#Headers],[interest]])=1,-IPMT(InterestRate/12,1,DurationOfLoan-ROWS($C$3:C209)+1,Amortization[[#This Row],[opening
balance]]),IFERROR(-IPMT(InterestRate/12,1,Amortization[[#This Row],['#
remaining]],D210),0)),0)</f>
        <v>685.75059145679359</v>
      </c>
      <c r="F209" s="16">
        <f ca="1">IFERROR(IF(AND(ValuesEntered,Amortization[[#This Row],[payment
date]]&lt;&gt;""),-PPMT(InterestRate/12,1,DurationOfLoan-ROWS($C$3:C209)+1,Amortization[[#This Row],[opening
balance]]),""),0)</f>
        <v>1029.5127630088309</v>
      </c>
      <c r="G209" s="16">
        <f ca="1">IF(Amortization[[#This Row],[payment
date]]="",0,PropertyTaxAmount)</f>
        <v>375</v>
      </c>
      <c r="H209" s="16">
        <f ca="1">IF(Amortization[[#This Row],[payment
date]]="",0,Amortization[[#This Row],[interest]]+Amortization[[#This Row],[principal]]+Amortization[[#This Row],[property
tax]])</f>
        <v>2090.2633544656246</v>
      </c>
      <c r="I209" s="16">
        <f ca="1">IF(Amortization[[#This Row],[payment
date]]="",0,Amortization[[#This Row],[opening
balance]]-Amortization[[#This Row],[principal]])</f>
        <v>205725.17743703807</v>
      </c>
      <c r="J209" s="39">
        <f ca="1">IF(Amortization[[#This Row],[closing
balance]]&gt;0,LastRow-ROW(),0)</f>
        <v>153</v>
      </c>
    </row>
    <row r="210" spans="2:10" ht="15" customHeight="1">
      <c r="B210" s="39">
        <f>ROWS($B$3:B210)</f>
        <v>208</v>
      </c>
      <c r="C210" s="40">
        <f ca="1">IF(ValuesEntered,IF(Amortization[[#This Row],['#]]&lt;=DurationOfLoan,IF(ROW()-ROW(Amortization[[#Headers],[payment
date]])=1,LoanStart,IF(I209&gt;0,EDATE(C209,1),"")),""),"")</f>
        <v>51092</v>
      </c>
      <c r="D210" s="16">
        <f ca="1">IF(ROW()-ROW(Amortization[[#Headers],[opening
balance]])=1,LoanAmount,IF(Amortization[[#This Row],[payment
date]]="",0,INDEX(Amortization[], ROW()-4,8)))</f>
        <v>205725.17743703807</v>
      </c>
      <c r="E210" s="16">
        <f ca="1">IF(ValuesEntered,IF(ROW()-ROW(Amortization[[#Headers],[interest]])=1,-IPMT(InterestRate/12,1,DurationOfLoan-ROWS($C$3:C210)+1,Amortization[[#This Row],[opening
balance]]),IFERROR(-IPMT(InterestRate/12,1,Amortization[[#This Row],['#
remaining]],D211),0)),0)</f>
        <v>682.30744321606403</v>
      </c>
      <c r="F210" s="16">
        <f ca="1">IFERROR(IF(AND(ValuesEntered,Amortization[[#This Row],[payment
date]]&lt;&gt;""),-PPMT(InterestRate/12,1,DurationOfLoan-ROWS($C$3:C210)+1,Amortization[[#This Row],[opening
balance]]),""),0)</f>
        <v>1032.9444722188607</v>
      </c>
      <c r="G210" s="16">
        <f ca="1">IF(Amortization[[#This Row],[payment
date]]="",0,PropertyTaxAmount)</f>
        <v>375</v>
      </c>
      <c r="H210" s="16">
        <f ca="1">IF(Amortization[[#This Row],[payment
date]]="",0,Amortization[[#This Row],[interest]]+Amortization[[#This Row],[principal]]+Amortization[[#This Row],[property
tax]])</f>
        <v>2090.2519154349247</v>
      </c>
      <c r="I210" s="16">
        <f ca="1">IF(Amortization[[#This Row],[payment
date]]="",0,Amortization[[#This Row],[opening
balance]]-Amortization[[#This Row],[principal]])</f>
        <v>204692.23296481921</v>
      </c>
      <c r="J210" s="39">
        <f ca="1">IF(Amortization[[#This Row],[closing
balance]]&gt;0,LastRow-ROW(),0)</f>
        <v>152</v>
      </c>
    </row>
    <row r="211" spans="2:10" ht="15" customHeight="1">
      <c r="B211" s="39">
        <f>ROWS($B$3:B211)</f>
        <v>209</v>
      </c>
      <c r="C211" s="40">
        <f ca="1">IF(ValuesEntered,IF(Amortization[[#This Row],['#]]&lt;=DurationOfLoan,IF(ROW()-ROW(Amortization[[#Headers],[payment
date]])=1,LoanStart,IF(I210&gt;0,EDATE(C210,1),"")),""),"")</f>
        <v>51122</v>
      </c>
      <c r="D211" s="16">
        <f ca="1">IF(ROW()-ROW(Amortization[[#Headers],[opening
balance]])=1,LoanAmount,IF(Amortization[[#This Row],[payment
date]]="",0,INDEX(Amortization[], ROW()-4,8)))</f>
        <v>204692.23296481921</v>
      </c>
      <c r="E211" s="16">
        <f ca="1">IF(ValuesEntered,IF(ROW()-ROW(Amortization[[#Headers],[interest]])=1,-IPMT(InterestRate/12,1,DurationOfLoan-ROWS($C$3:C211)+1,Amortization[[#This Row],[opening
balance]]),IFERROR(-IPMT(InterestRate/12,1,Amortization[[#This Row],['#
remaining]],D212),0)),0)</f>
        <v>678.85281781453205</v>
      </c>
      <c r="F211" s="16">
        <f ca="1">IFERROR(IF(AND(ValuesEntered,Amortization[[#This Row],[payment
date]]&lt;&gt;""),-PPMT(InterestRate/12,1,DurationOfLoan-ROWS($C$3:C211)+1,Amortization[[#This Row],[opening
balance]]),""),0)</f>
        <v>1036.3876204595902</v>
      </c>
      <c r="G211" s="16">
        <f ca="1">IF(Amortization[[#This Row],[payment
date]]="",0,PropertyTaxAmount)</f>
        <v>375</v>
      </c>
      <c r="H211" s="16">
        <f ca="1">IF(Amortization[[#This Row],[payment
date]]="",0,Amortization[[#This Row],[interest]]+Amortization[[#This Row],[principal]]+Amortization[[#This Row],[property
tax]])</f>
        <v>2090.2404382741224</v>
      </c>
      <c r="I211" s="16">
        <f ca="1">IF(Amortization[[#This Row],[payment
date]]="",0,Amortization[[#This Row],[opening
balance]]-Amortization[[#This Row],[principal]])</f>
        <v>203655.84534435961</v>
      </c>
      <c r="J211" s="39">
        <f ca="1">IF(Amortization[[#This Row],[closing
balance]]&gt;0,LastRow-ROW(),0)</f>
        <v>151</v>
      </c>
    </row>
    <row r="212" spans="2:10" ht="15" customHeight="1">
      <c r="B212" s="39">
        <f>ROWS($B$3:B212)</f>
        <v>210</v>
      </c>
      <c r="C212" s="40">
        <f ca="1">IF(ValuesEntered,IF(Amortization[[#This Row],['#]]&lt;=DurationOfLoan,IF(ROW()-ROW(Amortization[[#Headers],[payment
date]])=1,LoanStart,IF(I211&gt;0,EDATE(C211,1),"")),""),"")</f>
        <v>51153</v>
      </c>
      <c r="D212" s="16">
        <f ca="1">IF(ROW()-ROW(Amortization[[#Headers],[opening
balance]])=1,LoanAmount,IF(Amortization[[#This Row],[payment
date]]="",0,INDEX(Amortization[], ROW()-4,8)))</f>
        <v>203655.84534435961</v>
      </c>
      <c r="E212" s="16">
        <f ca="1">IF(ValuesEntered,IF(ROW()-ROW(Amortization[[#Headers],[interest]])=1,-IPMT(InterestRate/12,1,DurationOfLoan-ROWS($C$3:C212)+1,Amortization[[#This Row],[opening
balance]]),IFERROR(-IPMT(InterestRate/12,1,Amortization[[#This Row],['#
remaining]],D213),0)),0)</f>
        <v>675.38667699499501</v>
      </c>
      <c r="F212" s="16">
        <f ca="1">IFERROR(IF(AND(ValuesEntered,Amortization[[#This Row],[payment
date]]&lt;&gt;""),-PPMT(InterestRate/12,1,DurationOfLoan-ROWS($C$3:C212)+1,Amortization[[#This Row],[opening
balance]]),""),0)</f>
        <v>1039.8422458611224</v>
      </c>
      <c r="G212" s="16">
        <f ca="1">IF(Amortization[[#This Row],[payment
date]]="",0,PropertyTaxAmount)</f>
        <v>375</v>
      </c>
      <c r="H212" s="16">
        <f ca="1">IF(Amortization[[#This Row],[payment
date]]="",0,Amortization[[#This Row],[interest]]+Amortization[[#This Row],[principal]]+Amortization[[#This Row],[property
tax]])</f>
        <v>2090.2289228561176</v>
      </c>
      <c r="I212" s="16">
        <f ca="1">IF(Amortization[[#This Row],[payment
date]]="",0,Amortization[[#This Row],[opening
balance]]-Amortization[[#This Row],[principal]])</f>
        <v>202616.00309849848</v>
      </c>
      <c r="J212" s="39">
        <f ca="1">IF(Amortization[[#This Row],[closing
balance]]&gt;0,LastRow-ROW(),0)</f>
        <v>150</v>
      </c>
    </row>
    <row r="213" spans="2:10" ht="15" customHeight="1">
      <c r="B213" s="39">
        <f>ROWS($B$3:B213)</f>
        <v>211</v>
      </c>
      <c r="C213" s="40">
        <f ca="1">IF(ValuesEntered,IF(Amortization[[#This Row],['#]]&lt;=DurationOfLoan,IF(ROW()-ROW(Amortization[[#Headers],[payment
date]])=1,LoanStart,IF(I212&gt;0,EDATE(C212,1),"")),""),"")</f>
        <v>51184</v>
      </c>
      <c r="D213" s="16">
        <f ca="1">IF(ROW()-ROW(Amortization[[#Headers],[opening
balance]])=1,LoanAmount,IF(Amortization[[#This Row],[payment
date]]="",0,INDEX(Amortization[], ROW()-4,8)))</f>
        <v>202616.00309849848</v>
      </c>
      <c r="E213" s="16">
        <f ca="1">IF(ValuesEntered,IF(ROW()-ROW(Amortization[[#Headers],[interest]])=1,-IPMT(InterestRate/12,1,DurationOfLoan-ROWS($C$3:C213)+1,Amortization[[#This Row],[opening
balance]]),IFERROR(-IPMT(InterestRate/12,1,Amortization[[#This Row],['#
remaining]],D214),0)),0)</f>
        <v>671.90898237272609</v>
      </c>
      <c r="F213" s="16">
        <f ca="1">IFERROR(IF(AND(ValuesEntered,Amortization[[#This Row],[payment
date]]&lt;&gt;""),-PPMT(InterestRate/12,1,DurationOfLoan-ROWS($C$3:C213)+1,Amortization[[#This Row],[opening
balance]]),""),0)</f>
        <v>1043.3083866806594</v>
      </c>
      <c r="G213" s="16">
        <f ca="1">IF(Amortization[[#This Row],[payment
date]]="",0,PropertyTaxAmount)</f>
        <v>375</v>
      </c>
      <c r="H213" s="16">
        <f ca="1">IF(Amortization[[#This Row],[payment
date]]="",0,Amortization[[#This Row],[interest]]+Amortization[[#This Row],[principal]]+Amortization[[#This Row],[property
tax]])</f>
        <v>2090.2173690533855</v>
      </c>
      <c r="I213" s="16">
        <f ca="1">IF(Amortization[[#This Row],[payment
date]]="",0,Amortization[[#This Row],[opening
balance]]-Amortization[[#This Row],[principal]])</f>
        <v>201572.69471181781</v>
      </c>
      <c r="J213" s="39">
        <f ca="1">IF(Amortization[[#This Row],[closing
balance]]&gt;0,LastRow-ROW(),0)</f>
        <v>149</v>
      </c>
    </row>
    <row r="214" spans="2:10" ht="15" customHeight="1">
      <c r="B214" s="39">
        <f>ROWS($B$3:B214)</f>
        <v>212</v>
      </c>
      <c r="C214" s="40">
        <f ca="1">IF(ValuesEntered,IF(Amortization[[#This Row],['#]]&lt;=DurationOfLoan,IF(ROW()-ROW(Amortization[[#Headers],[payment
date]])=1,LoanStart,IF(I213&gt;0,EDATE(C213,1),"")),""),"")</f>
        <v>51213</v>
      </c>
      <c r="D214" s="16">
        <f ca="1">IF(ROW()-ROW(Amortization[[#Headers],[opening
balance]])=1,LoanAmount,IF(Amortization[[#This Row],[payment
date]]="",0,INDEX(Amortization[], ROW()-4,8)))</f>
        <v>201572.69471181781</v>
      </c>
      <c r="E214" s="16">
        <f ca="1">IF(ValuesEntered,IF(ROW()-ROW(Amortization[[#Headers],[interest]])=1,-IPMT(InterestRate/12,1,DurationOfLoan-ROWS($C$3:C214)+1,Amortization[[#This Row],[opening
balance]]),IFERROR(-IPMT(InterestRate/12,1,Amortization[[#This Row],['#
remaining]],D215),0)),0)</f>
        <v>668.41969543504956</v>
      </c>
      <c r="F214" s="16">
        <f ca="1">IFERROR(IF(AND(ValuesEntered,Amortization[[#This Row],[payment
date]]&lt;&gt;""),-PPMT(InterestRate/12,1,DurationOfLoan-ROWS($C$3:C214)+1,Amortization[[#This Row],[opening
balance]]),""),0)</f>
        <v>1046.7860813029281</v>
      </c>
      <c r="G214" s="16">
        <f ca="1">IF(Amortization[[#This Row],[payment
date]]="",0,PropertyTaxAmount)</f>
        <v>375</v>
      </c>
      <c r="H214" s="16">
        <f ca="1">IF(Amortization[[#This Row],[payment
date]]="",0,Amortization[[#This Row],[interest]]+Amortization[[#This Row],[principal]]+Amortization[[#This Row],[property
tax]])</f>
        <v>2090.2057767379774</v>
      </c>
      <c r="I214" s="16">
        <f ca="1">IF(Amortization[[#This Row],[payment
date]]="",0,Amortization[[#This Row],[opening
balance]]-Amortization[[#This Row],[principal]])</f>
        <v>200525.90863051487</v>
      </c>
      <c r="J214" s="39">
        <f ca="1">IF(Amortization[[#This Row],[closing
balance]]&gt;0,LastRow-ROW(),0)</f>
        <v>148</v>
      </c>
    </row>
    <row r="215" spans="2:10" ht="15" customHeight="1">
      <c r="B215" s="39">
        <f>ROWS($B$3:B215)</f>
        <v>213</v>
      </c>
      <c r="C215" s="40">
        <f ca="1">IF(ValuesEntered,IF(Amortization[[#This Row],['#]]&lt;=DurationOfLoan,IF(ROW()-ROW(Amortization[[#Headers],[payment
date]])=1,LoanStart,IF(I214&gt;0,EDATE(C214,1),"")),""),"")</f>
        <v>51244</v>
      </c>
      <c r="D215" s="16">
        <f ca="1">IF(ROW()-ROW(Amortization[[#Headers],[opening
balance]])=1,LoanAmount,IF(Amortization[[#This Row],[payment
date]]="",0,INDEX(Amortization[], ROW()-4,8)))</f>
        <v>200525.90863051487</v>
      </c>
      <c r="E215" s="16">
        <f ca="1">IF(ValuesEntered,IF(ROW()-ROW(Amortization[[#Headers],[interest]])=1,-IPMT(InterestRate/12,1,DurationOfLoan-ROWS($C$3:C215)+1,Amortization[[#This Row],[opening
balance]]),IFERROR(-IPMT(InterestRate/12,1,Amortization[[#This Row],['#
remaining]],D216),0)),0)</f>
        <v>664.91877754091422</v>
      </c>
      <c r="F215" s="16">
        <f ca="1">IFERROR(IF(AND(ValuesEntered,Amortization[[#This Row],[payment
date]]&lt;&gt;""),-PPMT(InterestRate/12,1,DurationOfLoan-ROWS($C$3:C215)+1,Amortization[[#This Row],[opening
balance]]),""),0)</f>
        <v>1050.2753682406044</v>
      </c>
      <c r="G215" s="16">
        <f ca="1">IF(Amortization[[#This Row],[payment
date]]="",0,PropertyTaxAmount)</f>
        <v>375</v>
      </c>
      <c r="H215" s="16">
        <f ca="1">IF(Amortization[[#This Row],[payment
date]]="",0,Amortization[[#This Row],[interest]]+Amortization[[#This Row],[principal]]+Amortization[[#This Row],[property
tax]])</f>
        <v>2090.1941457815187</v>
      </c>
      <c r="I215" s="16">
        <f ca="1">IF(Amortization[[#This Row],[payment
date]]="",0,Amortization[[#This Row],[opening
balance]]-Amortization[[#This Row],[principal]])</f>
        <v>199475.63326227426</v>
      </c>
      <c r="J215" s="39">
        <f ca="1">IF(Amortization[[#This Row],[closing
balance]]&gt;0,LastRow-ROW(),0)</f>
        <v>147</v>
      </c>
    </row>
    <row r="216" spans="2:10" ht="15" customHeight="1">
      <c r="B216" s="39">
        <f>ROWS($B$3:B216)</f>
        <v>214</v>
      </c>
      <c r="C216" s="40">
        <f ca="1">IF(ValuesEntered,IF(Amortization[[#This Row],['#]]&lt;=DurationOfLoan,IF(ROW()-ROW(Amortization[[#Headers],[payment
date]])=1,LoanStart,IF(I215&gt;0,EDATE(C215,1),"")),""),"")</f>
        <v>51274</v>
      </c>
      <c r="D216" s="16">
        <f ca="1">IF(ROW()-ROW(Amortization[[#Headers],[opening
balance]])=1,LoanAmount,IF(Amortization[[#This Row],[payment
date]]="",0,INDEX(Amortization[], ROW()-4,8)))</f>
        <v>199475.63326227426</v>
      </c>
      <c r="E216" s="16">
        <f ca="1">IF(ValuesEntered,IF(ROW()-ROW(Amortization[[#Headers],[interest]])=1,-IPMT(InterestRate/12,1,DurationOfLoan-ROWS($C$3:C216)+1,Amortization[[#This Row],[opening
balance]]),IFERROR(-IPMT(InterestRate/12,1,Amortization[[#This Row],['#
remaining]],D217),0)),0)</f>
        <v>661.40618992046518</v>
      </c>
      <c r="F216" s="16">
        <f ca="1">IFERROR(IF(AND(ValuesEntered,Amortization[[#This Row],[payment
date]]&lt;&gt;""),-PPMT(InterestRate/12,1,DurationOfLoan-ROWS($C$3:C216)+1,Amortization[[#This Row],[opening
balance]]),""),0)</f>
        <v>1053.7762861347396</v>
      </c>
      <c r="G216" s="16">
        <f ca="1">IF(Amortization[[#This Row],[payment
date]]="",0,PropertyTaxAmount)</f>
        <v>375</v>
      </c>
      <c r="H216" s="16">
        <f ca="1">IF(Amortization[[#This Row],[payment
date]]="",0,Amortization[[#This Row],[interest]]+Amortization[[#This Row],[principal]]+Amortization[[#This Row],[property
tax]])</f>
        <v>2090.1824760552049</v>
      </c>
      <c r="I216" s="16">
        <f ca="1">IF(Amortization[[#This Row],[payment
date]]="",0,Amortization[[#This Row],[opening
balance]]-Amortization[[#This Row],[principal]])</f>
        <v>198421.85697613953</v>
      </c>
      <c r="J216" s="39">
        <f ca="1">IF(Amortization[[#This Row],[closing
balance]]&gt;0,LastRow-ROW(),0)</f>
        <v>146</v>
      </c>
    </row>
    <row r="217" spans="2:10" ht="15" customHeight="1">
      <c r="B217" s="39">
        <f>ROWS($B$3:B217)</f>
        <v>215</v>
      </c>
      <c r="C217" s="40">
        <f ca="1">IF(ValuesEntered,IF(Amortization[[#This Row],['#]]&lt;=DurationOfLoan,IF(ROW()-ROW(Amortization[[#Headers],[payment
date]])=1,LoanStart,IF(I216&gt;0,EDATE(C216,1),"")),""),"")</f>
        <v>51305</v>
      </c>
      <c r="D217" s="16">
        <f ca="1">IF(ROW()-ROW(Amortization[[#Headers],[opening
balance]])=1,LoanAmount,IF(Amortization[[#This Row],[payment
date]]="",0,INDEX(Amortization[], ROW()-4,8)))</f>
        <v>198421.85697613953</v>
      </c>
      <c r="E217" s="16">
        <f ca="1">IF(ValuesEntered,IF(ROW()-ROW(Amortization[[#Headers],[interest]])=1,-IPMT(InterestRate/12,1,DurationOfLoan-ROWS($C$3:C217)+1,Amortization[[#This Row],[opening
balance]]),IFERROR(-IPMT(InterestRate/12,1,Amortization[[#This Row],['#
remaining]],D218),0)),0)</f>
        <v>657.8818936746145</v>
      </c>
      <c r="F217" s="16">
        <f ca="1">IFERROR(IF(AND(ValuesEntered,Amortization[[#This Row],[payment
date]]&lt;&gt;""),-PPMT(InterestRate/12,1,DurationOfLoan-ROWS($C$3:C217)+1,Amortization[[#This Row],[opening
balance]]),""),0)</f>
        <v>1057.2888737551889</v>
      </c>
      <c r="G217" s="16">
        <f ca="1">IF(Amortization[[#This Row],[payment
date]]="",0,PropertyTaxAmount)</f>
        <v>375</v>
      </c>
      <c r="H217" s="16">
        <f ca="1">IF(Amortization[[#This Row],[payment
date]]="",0,Amortization[[#This Row],[interest]]+Amortization[[#This Row],[principal]]+Amortization[[#This Row],[property
tax]])</f>
        <v>2090.1707674298032</v>
      </c>
      <c r="I217" s="16">
        <f ca="1">IF(Amortization[[#This Row],[payment
date]]="",0,Amortization[[#This Row],[opening
balance]]-Amortization[[#This Row],[principal]])</f>
        <v>197364.56810238434</v>
      </c>
      <c r="J217" s="39">
        <f ca="1">IF(Amortization[[#This Row],[closing
balance]]&gt;0,LastRow-ROW(),0)</f>
        <v>145</v>
      </c>
    </row>
    <row r="218" spans="2:10" ht="15" customHeight="1">
      <c r="B218" s="39">
        <f>ROWS($B$3:B218)</f>
        <v>216</v>
      </c>
      <c r="C218" s="40">
        <f ca="1">IF(ValuesEntered,IF(Amortization[[#This Row],['#]]&lt;=DurationOfLoan,IF(ROW()-ROW(Amortization[[#Headers],[payment
date]])=1,LoanStart,IF(I217&gt;0,EDATE(C217,1),"")),""),"")</f>
        <v>51335</v>
      </c>
      <c r="D218" s="16">
        <f ca="1">IF(ROW()-ROW(Amortization[[#Headers],[opening
balance]])=1,LoanAmount,IF(Amortization[[#This Row],[payment
date]]="",0,INDEX(Amortization[], ROW()-4,8)))</f>
        <v>197364.56810238434</v>
      </c>
      <c r="E218" s="16">
        <f ca="1">IF(ValuesEntered,IF(ROW()-ROW(Amortization[[#Headers],[interest]])=1,-IPMT(InterestRate/12,1,DurationOfLoan-ROWS($C$3:C218)+1,Amortization[[#This Row],[opening
balance]]),IFERROR(-IPMT(InterestRate/12,1,Amortization[[#This Row],['#
remaining]],D219),0)),0)</f>
        <v>654.34584977461111</v>
      </c>
      <c r="F218" s="16">
        <f ca="1">IFERROR(IF(AND(ValuesEntered,Amortization[[#This Row],[payment
date]]&lt;&gt;""),-PPMT(InterestRate/12,1,DurationOfLoan-ROWS($C$3:C218)+1,Amortization[[#This Row],[opening
balance]]),""),0)</f>
        <v>1060.8131700010395</v>
      </c>
      <c r="G218" s="16">
        <f ca="1">IF(Amortization[[#This Row],[payment
date]]="",0,PropertyTaxAmount)</f>
        <v>375</v>
      </c>
      <c r="H218" s="16">
        <f ca="1">IF(Amortization[[#This Row],[payment
date]]="",0,Amortization[[#This Row],[interest]]+Amortization[[#This Row],[principal]]+Amortization[[#This Row],[property
tax]])</f>
        <v>2090.1590197756504</v>
      </c>
      <c r="I218" s="16">
        <f ca="1">IF(Amortization[[#This Row],[payment
date]]="",0,Amortization[[#This Row],[opening
balance]]-Amortization[[#This Row],[principal]])</f>
        <v>196303.75493238331</v>
      </c>
      <c r="J218" s="39">
        <f ca="1">IF(Amortization[[#This Row],[closing
balance]]&gt;0,LastRow-ROW(),0)</f>
        <v>144</v>
      </c>
    </row>
    <row r="219" spans="2:10" ht="15" customHeight="1">
      <c r="B219" s="39">
        <f>ROWS($B$3:B219)</f>
        <v>217</v>
      </c>
      <c r="C219" s="40">
        <f ca="1">IF(ValuesEntered,IF(Amortization[[#This Row],['#]]&lt;=DurationOfLoan,IF(ROW()-ROW(Amortization[[#Headers],[payment
date]])=1,LoanStart,IF(I218&gt;0,EDATE(C218,1),"")),""),"")</f>
        <v>51366</v>
      </c>
      <c r="D219" s="16">
        <f ca="1">IF(ROW()-ROW(Amortization[[#Headers],[opening
balance]])=1,LoanAmount,IF(Amortization[[#This Row],[payment
date]]="",0,INDEX(Amortization[], ROW()-4,8)))</f>
        <v>196303.75493238331</v>
      </c>
      <c r="E219" s="16">
        <f ca="1">IF(ValuesEntered,IF(ROW()-ROW(Amortization[[#Headers],[interest]])=1,-IPMT(InterestRate/12,1,DurationOfLoan-ROWS($C$3:C219)+1,Amortization[[#This Row],[opening
balance]]),IFERROR(-IPMT(InterestRate/12,1,Amortization[[#This Row],['#
remaining]],D220),0)),0)</f>
        <v>650.79801906160765</v>
      </c>
      <c r="F219" s="16">
        <f ca="1">IFERROR(IF(AND(ValuesEntered,Amortization[[#This Row],[payment
date]]&lt;&gt;""),-PPMT(InterestRate/12,1,DurationOfLoan-ROWS($C$3:C219)+1,Amortization[[#This Row],[opening
balance]]),""),0)</f>
        <v>1064.349213901043</v>
      </c>
      <c r="G219" s="16">
        <f ca="1">IF(Amortization[[#This Row],[payment
date]]="",0,PropertyTaxAmount)</f>
        <v>375</v>
      </c>
      <c r="H219" s="16">
        <f ca="1">IF(Amortization[[#This Row],[payment
date]]="",0,Amortization[[#This Row],[interest]]+Amortization[[#This Row],[principal]]+Amortization[[#This Row],[property
tax]])</f>
        <v>2090.1472329626504</v>
      </c>
      <c r="I219" s="16">
        <f ca="1">IF(Amortization[[#This Row],[payment
date]]="",0,Amortization[[#This Row],[opening
balance]]-Amortization[[#This Row],[principal]])</f>
        <v>195239.40571848227</v>
      </c>
      <c r="J219" s="39">
        <f ca="1">IF(Amortization[[#This Row],[closing
balance]]&gt;0,LastRow-ROW(),0)</f>
        <v>143</v>
      </c>
    </row>
    <row r="220" spans="2:10" ht="15" customHeight="1">
      <c r="B220" s="39">
        <f>ROWS($B$3:B220)</f>
        <v>218</v>
      </c>
      <c r="C220" s="40">
        <f ca="1">IF(ValuesEntered,IF(Amortization[[#This Row],['#]]&lt;=DurationOfLoan,IF(ROW()-ROW(Amortization[[#Headers],[payment
date]])=1,LoanStart,IF(I219&gt;0,EDATE(C219,1),"")),""),"")</f>
        <v>51397</v>
      </c>
      <c r="D220" s="16">
        <f ca="1">IF(ROW()-ROW(Amortization[[#Headers],[opening
balance]])=1,LoanAmount,IF(Amortization[[#This Row],[payment
date]]="",0,INDEX(Amortization[], ROW()-4,8)))</f>
        <v>195239.40571848227</v>
      </c>
      <c r="E220" s="16">
        <f ca="1">IF(ValuesEntered,IF(ROW()-ROW(Amortization[[#Headers],[interest]])=1,-IPMT(InterestRate/12,1,DurationOfLoan-ROWS($C$3:C220)+1,Amortization[[#This Row],[opening
balance]]),IFERROR(-IPMT(InterestRate/12,1,Amortization[[#This Row],['#
remaining]],D221),0)),0)</f>
        <v>647.23836224622744</v>
      </c>
      <c r="F220" s="16">
        <f ca="1">IFERROR(IF(AND(ValuesEntered,Amortization[[#This Row],[payment
date]]&lt;&gt;""),-PPMT(InterestRate/12,1,DurationOfLoan-ROWS($C$3:C220)+1,Amortization[[#This Row],[opening
balance]]),""),0)</f>
        <v>1067.8970446140465</v>
      </c>
      <c r="G220" s="16">
        <f ca="1">IF(Amortization[[#This Row],[payment
date]]="",0,PropertyTaxAmount)</f>
        <v>375</v>
      </c>
      <c r="H220" s="16">
        <f ca="1">IF(Amortization[[#This Row],[payment
date]]="",0,Amortization[[#This Row],[interest]]+Amortization[[#This Row],[principal]]+Amortization[[#This Row],[property
tax]])</f>
        <v>2090.1354068602741</v>
      </c>
      <c r="I220" s="16">
        <f ca="1">IF(Amortization[[#This Row],[payment
date]]="",0,Amortization[[#This Row],[opening
balance]]-Amortization[[#This Row],[principal]])</f>
        <v>194171.50867386823</v>
      </c>
      <c r="J220" s="39">
        <f ca="1">IF(Amortization[[#This Row],[closing
balance]]&gt;0,LastRow-ROW(),0)</f>
        <v>142</v>
      </c>
    </row>
    <row r="221" spans="2:10" ht="15" customHeight="1">
      <c r="B221" s="39">
        <f>ROWS($B$3:B221)</f>
        <v>219</v>
      </c>
      <c r="C221" s="40">
        <f ca="1">IF(ValuesEntered,IF(Amortization[[#This Row],['#]]&lt;=DurationOfLoan,IF(ROW()-ROW(Amortization[[#Headers],[payment
date]])=1,LoanStart,IF(I220&gt;0,EDATE(C220,1),"")),""),"")</f>
        <v>51427</v>
      </c>
      <c r="D221" s="16">
        <f ca="1">IF(ROW()-ROW(Amortization[[#Headers],[opening
balance]])=1,LoanAmount,IF(Amortization[[#This Row],[payment
date]]="",0,INDEX(Amortization[], ROW()-4,8)))</f>
        <v>194171.50867386823</v>
      </c>
      <c r="E221" s="16">
        <f ca="1">IF(ValuesEntered,IF(ROW()-ROW(Amortization[[#Headers],[interest]])=1,-IPMT(InterestRate/12,1,DurationOfLoan-ROWS($C$3:C221)+1,Amortization[[#This Row],[opening
balance]]),IFERROR(-IPMT(InterestRate/12,1,Amortization[[#This Row],['#
remaining]],D222),0)),0)</f>
        <v>643.66683990812942</v>
      </c>
      <c r="F221" s="16">
        <f ca="1">IFERROR(IF(AND(ValuesEntered,Amortization[[#This Row],[payment
date]]&lt;&gt;""),-PPMT(InterestRate/12,1,DurationOfLoan-ROWS($C$3:C221)+1,Amortization[[#This Row],[opening
balance]]),""),0)</f>
        <v>1071.4567014294266</v>
      </c>
      <c r="G221" s="16">
        <f ca="1">IF(Amortization[[#This Row],[payment
date]]="",0,PropertyTaxAmount)</f>
        <v>375</v>
      </c>
      <c r="H221" s="16">
        <f ca="1">IF(Amortization[[#This Row],[payment
date]]="",0,Amortization[[#This Row],[interest]]+Amortization[[#This Row],[principal]]+Amortization[[#This Row],[property
tax]])</f>
        <v>2090.1235413375562</v>
      </c>
      <c r="I221" s="16">
        <f ca="1">IF(Amortization[[#This Row],[payment
date]]="",0,Amortization[[#This Row],[opening
balance]]-Amortization[[#This Row],[principal]])</f>
        <v>193100.05197243881</v>
      </c>
      <c r="J221" s="39">
        <f ca="1">IF(Amortization[[#This Row],[closing
balance]]&gt;0,LastRow-ROW(),0)</f>
        <v>141</v>
      </c>
    </row>
    <row r="222" spans="2:10" ht="15" customHeight="1">
      <c r="B222" s="39">
        <f>ROWS($B$3:B222)</f>
        <v>220</v>
      </c>
      <c r="C222" s="40">
        <f ca="1">IF(ValuesEntered,IF(Amortization[[#This Row],['#]]&lt;=DurationOfLoan,IF(ROW()-ROW(Amortization[[#Headers],[payment
date]])=1,LoanStart,IF(I221&gt;0,EDATE(C221,1),"")),""),"")</f>
        <v>51458</v>
      </c>
      <c r="D222" s="16">
        <f ca="1">IF(ROW()-ROW(Amortization[[#Headers],[opening
balance]])=1,LoanAmount,IF(Amortization[[#This Row],[payment
date]]="",0,INDEX(Amortization[], ROW()-4,8)))</f>
        <v>193100.05197243881</v>
      </c>
      <c r="E222" s="16">
        <f ca="1">IF(ValuesEntered,IF(ROW()-ROW(Amortization[[#Headers],[interest]])=1,-IPMT(InterestRate/12,1,DurationOfLoan-ROWS($C$3:C222)+1,Amortization[[#This Row],[opening
balance]]),IFERROR(-IPMT(InterestRate/12,1,Amortization[[#This Row],['#
remaining]],D223),0)),0)</f>
        <v>640.083412495571</v>
      </c>
      <c r="F222" s="16">
        <f ca="1">IFERROR(IF(AND(ValuesEntered,Amortization[[#This Row],[payment
date]]&lt;&gt;""),-PPMT(InterestRate/12,1,DurationOfLoan-ROWS($C$3:C222)+1,Amortization[[#This Row],[opening
balance]]),""),0)</f>
        <v>1075.0282237675249</v>
      </c>
      <c r="G222" s="16">
        <f ca="1">IF(Amortization[[#This Row],[payment
date]]="",0,PropertyTaxAmount)</f>
        <v>375</v>
      </c>
      <c r="H222" s="16">
        <f ca="1">IF(Amortization[[#This Row],[payment
date]]="",0,Amortization[[#This Row],[interest]]+Amortization[[#This Row],[principal]]+Amortization[[#This Row],[property
tax]])</f>
        <v>2090.111636263096</v>
      </c>
      <c r="I222" s="16">
        <f ca="1">IF(Amortization[[#This Row],[payment
date]]="",0,Amortization[[#This Row],[opening
balance]]-Amortization[[#This Row],[principal]])</f>
        <v>192025.02374867129</v>
      </c>
      <c r="J222" s="39">
        <f ca="1">IF(Amortization[[#This Row],[closing
balance]]&gt;0,LastRow-ROW(),0)</f>
        <v>140</v>
      </c>
    </row>
    <row r="223" spans="2:10" ht="15" customHeight="1">
      <c r="B223" s="39">
        <f>ROWS($B$3:B223)</f>
        <v>221</v>
      </c>
      <c r="C223" s="40">
        <f ca="1">IF(ValuesEntered,IF(Amortization[[#This Row],['#]]&lt;=DurationOfLoan,IF(ROW()-ROW(Amortization[[#Headers],[payment
date]])=1,LoanStart,IF(I222&gt;0,EDATE(C222,1),"")),""),"")</f>
        <v>51488</v>
      </c>
      <c r="D223" s="16">
        <f ca="1">IF(ROW()-ROW(Amortization[[#Headers],[opening
balance]])=1,LoanAmount,IF(Amortization[[#This Row],[payment
date]]="",0,INDEX(Amortization[], ROW()-4,8)))</f>
        <v>192025.02374867129</v>
      </c>
      <c r="E223" s="16">
        <f ca="1">IF(ValuesEntered,IF(ROW()-ROW(Amortization[[#Headers],[interest]])=1,-IPMT(InterestRate/12,1,DurationOfLoan-ROWS($C$3:C223)+1,Amortization[[#This Row],[opening
balance]]),IFERROR(-IPMT(InterestRate/12,1,Amortization[[#This Row],['#
remaining]],D224),0)),0)</f>
        <v>636.48804032497071</v>
      </c>
      <c r="F223" s="16">
        <f ca="1">IFERROR(IF(AND(ValuesEntered,Amortization[[#This Row],[payment
date]]&lt;&gt;""),-PPMT(InterestRate/12,1,DurationOfLoan-ROWS($C$3:C223)+1,Amortization[[#This Row],[opening
balance]]),""),0)</f>
        <v>1078.6116511800831</v>
      </c>
      <c r="G223" s="16">
        <f ca="1">IF(Amortization[[#This Row],[payment
date]]="",0,PropertyTaxAmount)</f>
        <v>375</v>
      </c>
      <c r="H223" s="16">
        <f ca="1">IF(Amortization[[#This Row],[payment
date]]="",0,Amortization[[#This Row],[interest]]+Amortization[[#This Row],[principal]]+Amortization[[#This Row],[property
tax]])</f>
        <v>2090.0996915050537</v>
      </c>
      <c r="I223" s="16">
        <f ca="1">IF(Amortization[[#This Row],[payment
date]]="",0,Amortization[[#This Row],[opening
balance]]-Amortization[[#This Row],[principal]])</f>
        <v>190946.41209749121</v>
      </c>
      <c r="J223" s="39">
        <f ca="1">IF(Amortization[[#This Row],[closing
balance]]&gt;0,LastRow-ROW(),0)</f>
        <v>139</v>
      </c>
    </row>
    <row r="224" spans="2:10" ht="15" customHeight="1">
      <c r="B224" s="39">
        <f>ROWS($B$3:B224)</f>
        <v>222</v>
      </c>
      <c r="C224" s="40">
        <f ca="1">IF(ValuesEntered,IF(Amortization[[#This Row],['#]]&lt;=DurationOfLoan,IF(ROW()-ROW(Amortization[[#Headers],[payment
date]])=1,LoanStart,IF(I223&gt;0,EDATE(C223,1),"")),""),"")</f>
        <v>51519</v>
      </c>
      <c r="D224" s="16">
        <f ca="1">IF(ROW()-ROW(Amortization[[#Headers],[opening
balance]])=1,LoanAmount,IF(Amortization[[#This Row],[payment
date]]="",0,INDEX(Amortization[], ROW()-4,8)))</f>
        <v>190946.41209749121</v>
      </c>
      <c r="E224" s="16">
        <f ca="1">IF(ValuesEntered,IF(ROW()-ROW(Amortization[[#Headers],[interest]])=1,-IPMT(InterestRate/12,1,DurationOfLoan-ROWS($C$3:C224)+1,Amortization[[#This Row],[opening
balance]]),IFERROR(-IPMT(InterestRate/12,1,Amortization[[#This Row],['#
remaining]],D225),0)),0)</f>
        <v>632.88068358046837</v>
      </c>
      <c r="F224" s="16">
        <f ca="1">IFERROR(IF(AND(ValuesEntered,Amortization[[#This Row],[payment
date]]&lt;&gt;""),-PPMT(InterestRate/12,1,DurationOfLoan-ROWS($C$3:C224)+1,Amortization[[#This Row],[opening
balance]]),""),0)</f>
        <v>1082.2070233506836</v>
      </c>
      <c r="G224" s="16">
        <f ca="1">IF(Amortization[[#This Row],[payment
date]]="",0,PropertyTaxAmount)</f>
        <v>375</v>
      </c>
      <c r="H224" s="16">
        <f ca="1">IF(Amortization[[#This Row],[payment
date]]="",0,Amortization[[#This Row],[interest]]+Amortization[[#This Row],[principal]]+Amortization[[#This Row],[property
tax]])</f>
        <v>2090.0877069311518</v>
      </c>
      <c r="I224" s="16">
        <f ca="1">IF(Amortization[[#This Row],[payment
date]]="",0,Amortization[[#This Row],[opening
balance]]-Amortization[[#This Row],[principal]])</f>
        <v>189864.20507414051</v>
      </c>
      <c r="J224" s="39">
        <f ca="1">IF(Amortization[[#This Row],[closing
balance]]&gt;0,LastRow-ROW(),0)</f>
        <v>138</v>
      </c>
    </row>
    <row r="225" spans="2:10" ht="15" customHeight="1">
      <c r="B225" s="39">
        <f>ROWS($B$3:B225)</f>
        <v>223</v>
      </c>
      <c r="C225" s="40">
        <f ca="1">IF(ValuesEntered,IF(Amortization[[#This Row],['#]]&lt;=DurationOfLoan,IF(ROW()-ROW(Amortization[[#Headers],[payment
date]])=1,LoanStart,IF(I224&gt;0,EDATE(C224,1),"")),""),"")</f>
        <v>51550</v>
      </c>
      <c r="D225" s="16">
        <f ca="1">IF(ROW()-ROW(Amortization[[#Headers],[opening
balance]])=1,LoanAmount,IF(Amortization[[#This Row],[payment
date]]="",0,INDEX(Amortization[], ROW()-4,8)))</f>
        <v>189864.20507414051</v>
      </c>
      <c r="E225" s="16">
        <f ca="1">IF(ValuesEntered,IF(ROW()-ROW(Amortization[[#Headers],[interest]])=1,-IPMT(InterestRate/12,1,DurationOfLoan-ROWS($C$3:C225)+1,Amortization[[#This Row],[opening
balance]]),IFERROR(-IPMT(InterestRate/12,1,Amortization[[#This Row],['#
remaining]],D226),0)),0)</f>
        <v>629.26130231348441</v>
      </c>
      <c r="F225" s="16">
        <f ca="1">IFERROR(IF(AND(ValuesEntered,Amortization[[#This Row],[payment
date]]&lt;&gt;""),-PPMT(InterestRate/12,1,DurationOfLoan-ROWS($C$3:C225)+1,Amortization[[#This Row],[opening
balance]]),""),0)</f>
        <v>1085.8143800951857</v>
      </c>
      <c r="G225" s="16">
        <f ca="1">IF(Amortization[[#This Row],[payment
date]]="",0,PropertyTaxAmount)</f>
        <v>375</v>
      </c>
      <c r="H225" s="16">
        <f ca="1">IF(Amortization[[#This Row],[payment
date]]="",0,Amortization[[#This Row],[interest]]+Amortization[[#This Row],[principal]]+Amortization[[#This Row],[property
tax]])</f>
        <v>2090.0756824086702</v>
      </c>
      <c r="I225" s="16">
        <f ca="1">IF(Amortization[[#This Row],[payment
date]]="",0,Amortization[[#This Row],[opening
balance]]-Amortization[[#This Row],[principal]])</f>
        <v>188778.39069404532</v>
      </c>
      <c r="J225" s="39">
        <f ca="1">IF(Amortization[[#This Row],[closing
balance]]&gt;0,LastRow-ROW(),0)</f>
        <v>137</v>
      </c>
    </row>
    <row r="226" spans="2:10" ht="15" customHeight="1">
      <c r="B226" s="39">
        <f>ROWS($B$3:B226)</f>
        <v>224</v>
      </c>
      <c r="C226" s="40">
        <f ca="1">IF(ValuesEntered,IF(Amortization[[#This Row],['#]]&lt;=DurationOfLoan,IF(ROW()-ROW(Amortization[[#Headers],[payment
date]])=1,LoanStart,IF(I225&gt;0,EDATE(C225,1),"")),""),"")</f>
        <v>51578</v>
      </c>
      <c r="D226" s="16">
        <f ca="1">IF(ROW()-ROW(Amortization[[#Headers],[opening
balance]])=1,LoanAmount,IF(Amortization[[#This Row],[payment
date]]="",0,INDEX(Amortization[], ROW()-4,8)))</f>
        <v>188778.39069404532</v>
      </c>
      <c r="E226" s="16">
        <f ca="1">IF(ValuesEntered,IF(ROW()-ROW(Amortization[[#Headers],[interest]])=1,-IPMT(InterestRate/12,1,DurationOfLoan-ROWS($C$3:C226)+1,Amortization[[#This Row],[opening
balance]]),IFERROR(-IPMT(InterestRate/12,1,Amortization[[#This Row],['#
remaining]],D227),0)),0)</f>
        <v>625.62985644227717</v>
      </c>
      <c r="F226" s="16">
        <f ca="1">IFERROR(IF(AND(ValuesEntered,Amortization[[#This Row],[payment
date]]&lt;&gt;""),-PPMT(InterestRate/12,1,DurationOfLoan-ROWS($C$3:C226)+1,Amortization[[#This Row],[opening
balance]]),""),0)</f>
        <v>1089.4337613621699</v>
      </c>
      <c r="G226" s="16">
        <f ca="1">IF(Amortization[[#This Row],[payment
date]]="",0,PropertyTaxAmount)</f>
        <v>375</v>
      </c>
      <c r="H226" s="16">
        <f ca="1">IF(Amortization[[#This Row],[payment
date]]="",0,Amortization[[#This Row],[interest]]+Amortization[[#This Row],[principal]]+Amortization[[#This Row],[property
tax]])</f>
        <v>2090.0636178044469</v>
      </c>
      <c r="I226" s="16">
        <f ca="1">IF(Amortization[[#This Row],[payment
date]]="",0,Amortization[[#This Row],[opening
balance]]-Amortization[[#This Row],[principal]])</f>
        <v>187688.95693268316</v>
      </c>
      <c r="J226" s="39">
        <f ca="1">IF(Amortization[[#This Row],[closing
balance]]&gt;0,LastRow-ROW(),0)</f>
        <v>136</v>
      </c>
    </row>
    <row r="227" spans="2:10" ht="15" customHeight="1">
      <c r="B227" s="39">
        <f>ROWS($B$3:B227)</f>
        <v>225</v>
      </c>
      <c r="C227" s="40">
        <f ca="1">IF(ValuesEntered,IF(Amortization[[#This Row],['#]]&lt;=DurationOfLoan,IF(ROW()-ROW(Amortization[[#Headers],[payment
date]])=1,LoanStart,IF(I226&gt;0,EDATE(C226,1),"")),""),"")</f>
        <v>51609</v>
      </c>
      <c r="D227" s="16">
        <f ca="1">IF(ROW()-ROW(Amortization[[#Headers],[opening
balance]])=1,LoanAmount,IF(Amortization[[#This Row],[payment
date]]="",0,INDEX(Amortization[], ROW()-4,8)))</f>
        <v>187688.95693268316</v>
      </c>
      <c r="E227" s="16">
        <f ca="1">IF(ValuesEntered,IF(ROW()-ROW(Amortization[[#Headers],[interest]])=1,-IPMT(InterestRate/12,1,DurationOfLoan-ROWS($C$3:C227)+1,Amortization[[#This Row],[opening
balance]]),IFERROR(-IPMT(InterestRate/12,1,Amortization[[#This Row],['#
remaining]],D228),0)),0)</f>
        <v>621.98630575149923</v>
      </c>
      <c r="F227" s="16">
        <f ca="1">IFERROR(IF(AND(ValuesEntered,Amortization[[#This Row],[payment
date]]&lt;&gt;""),-PPMT(InterestRate/12,1,DurationOfLoan-ROWS($C$3:C227)+1,Amortization[[#This Row],[opening
balance]]),""),0)</f>
        <v>1093.0652072333769</v>
      </c>
      <c r="G227" s="16">
        <f ca="1">IF(Amortization[[#This Row],[payment
date]]="",0,PropertyTaxAmount)</f>
        <v>375</v>
      </c>
      <c r="H227" s="16">
        <f ca="1">IF(Amortization[[#This Row],[payment
date]]="",0,Amortization[[#This Row],[interest]]+Amortization[[#This Row],[principal]]+Amortization[[#This Row],[property
tax]])</f>
        <v>2090.0515129848764</v>
      </c>
      <c r="I227" s="16">
        <f ca="1">IF(Amortization[[#This Row],[payment
date]]="",0,Amortization[[#This Row],[opening
balance]]-Amortization[[#This Row],[principal]])</f>
        <v>186595.89172544976</v>
      </c>
      <c r="J227" s="39">
        <f ca="1">IF(Amortization[[#This Row],[closing
balance]]&gt;0,LastRow-ROW(),0)</f>
        <v>135</v>
      </c>
    </row>
    <row r="228" spans="2:10" ht="15" customHeight="1">
      <c r="B228" s="39">
        <f>ROWS($B$3:B228)</f>
        <v>226</v>
      </c>
      <c r="C228" s="40">
        <f ca="1">IF(ValuesEntered,IF(Amortization[[#This Row],['#]]&lt;=DurationOfLoan,IF(ROW()-ROW(Amortization[[#Headers],[payment
date]])=1,LoanStart,IF(I227&gt;0,EDATE(C227,1),"")),""),"")</f>
        <v>51639</v>
      </c>
      <c r="D228" s="16">
        <f ca="1">IF(ROW()-ROW(Amortization[[#Headers],[opening
balance]])=1,LoanAmount,IF(Amortization[[#This Row],[payment
date]]="",0,INDEX(Amortization[], ROW()-4,8)))</f>
        <v>186595.89172544976</v>
      </c>
      <c r="E228" s="16">
        <f ca="1">IF(ValuesEntered,IF(ROW()-ROW(Amortization[[#Headers],[interest]])=1,-IPMT(InterestRate/12,1,DurationOfLoan-ROWS($C$3:C228)+1,Amortization[[#This Row],[opening
balance]]),IFERROR(-IPMT(InterestRate/12,1,Amortization[[#This Row],['#
remaining]],D229),0)),0)</f>
        <v>618.33060989175215</v>
      </c>
      <c r="F228" s="16">
        <f ca="1">IFERROR(IF(AND(ValuesEntered,Amortization[[#This Row],[payment
date]]&lt;&gt;""),-PPMT(InterestRate/12,1,DurationOfLoan-ROWS($C$3:C228)+1,Amortization[[#This Row],[opening
balance]]),""),0)</f>
        <v>1096.7087579241547</v>
      </c>
      <c r="G228" s="16">
        <f ca="1">IF(Amortization[[#This Row],[payment
date]]="",0,PropertyTaxAmount)</f>
        <v>375</v>
      </c>
      <c r="H228" s="16">
        <f ca="1">IF(Amortization[[#This Row],[payment
date]]="",0,Amortization[[#This Row],[interest]]+Amortization[[#This Row],[principal]]+Amortization[[#This Row],[property
tax]])</f>
        <v>2090.0393678159071</v>
      </c>
      <c r="I228" s="16">
        <f ca="1">IF(Amortization[[#This Row],[payment
date]]="",0,Amortization[[#This Row],[opening
balance]]-Amortization[[#This Row],[principal]])</f>
        <v>185499.18296752562</v>
      </c>
      <c r="J228" s="39">
        <f ca="1">IF(Amortization[[#This Row],[closing
balance]]&gt;0,LastRow-ROW(),0)</f>
        <v>134</v>
      </c>
    </row>
    <row r="229" spans="2:10" ht="15" customHeight="1">
      <c r="B229" s="39">
        <f>ROWS($B$3:B229)</f>
        <v>227</v>
      </c>
      <c r="C229" s="40">
        <f ca="1">IF(ValuesEntered,IF(Amortization[[#This Row],['#]]&lt;=DurationOfLoan,IF(ROW()-ROW(Amortization[[#Headers],[payment
date]])=1,LoanStart,IF(I228&gt;0,EDATE(C228,1),"")),""),"")</f>
        <v>51670</v>
      </c>
      <c r="D229" s="16">
        <f ca="1">IF(ROW()-ROW(Amortization[[#Headers],[opening
balance]])=1,LoanAmount,IF(Amortization[[#This Row],[payment
date]]="",0,INDEX(Amortization[], ROW()-4,8)))</f>
        <v>185499.18296752562</v>
      </c>
      <c r="E229" s="16">
        <f ca="1">IF(ValuesEntered,IF(ROW()-ROW(Amortization[[#Headers],[interest]])=1,-IPMT(InterestRate/12,1,DurationOfLoan-ROWS($C$3:C229)+1,Amortization[[#This Row],[opening
balance]]),IFERROR(-IPMT(InterestRate/12,1,Amortization[[#This Row],['#
remaining]],D230),0)),0)</f>
        <v>614.66272837913914</v>
      </c>
      <c r="F229" s="16">
        <f ca="1">IFERROR(IF(AND(ValuesEntered,Amortization[[#This Row],[payment
date]]&lt;&gt;""),-PPMT(InterestRate/12,1,DurationOfLoan-ROWS($C$3:C229)+1,Amortization[[#This Row],[opening
balance]]),""),0)</f>
        <v>1100.3644537839018</v>
      </c>
      <c r="G229" s="16">
        <f ca="1">IF(Amortization[[#This Row],[payment
date]]="",0,PropertyTaxAmount)</f>
        <v>375</v>
      </c>
      <c r="H229" s="16">
        <f ca="1">IF(Amortization[[#This Row],[payment
date]]="",0,Amortization[[#This Row],[interest]]+Amortization[[#This Row],[principal]]+Amortization[[#This Row],[property
tax]])</f>
        <v>2090.0271821630408</v>
      </c>
      <c r="I229" s="16">
        <f ca="1">IF(Amortization[[#This Row],[payment
date]]="",0,Amortization[[#This Row],[opening
balance]]-Amortization[[#This Row],[principal]])</f>
        <v>184398.81851374172</v>
      </c>
      <c r="J229" s="39">
        <f ca="1">IF(Amortization[[#This Row],[closing
balance]]&gt;0,LastRow-ROW(),0)</f>
        <v>133</v>
      </c>
    </row>
    <row r="230" spans="2:10" ht="15" customHeight="1">
      <c r="B230" s="39">
        <f>ROWS($B$3:B230)</f>
        <v>228</v>
      </c>
      <c r="C230" s="40">
        <f ca="1">IF(ValuesEntered,IF(Amortization[[#This Row],['#]]&lt;=DurationOfLoan,IF(ROW()-ROW(Amortization[[#Headers],[payment
date]])=1,LoanStart,IF(I229&gt;0,EDATE(C229,1),"")),""),"")</f>
        <v>51700</v>
      </c>
      <c r="D230" s="16">
        <f ca="1">IF(ROW()-ROW(Amortization[[#Headers],[opening
balance]])=1,LoanAmount,IF(Amortization[[#This Row],[payment
date]]="",0,INDEX(Amortization[], ROW()-4,8)))</f>
        <v>184398.81851374172</v>
      </c>
      <c r="E230" s="16">
        <f ca="1">IF(ValuesEntered,IF(ROW()-ROW(Amortization[[#Headers],[interest]])=1,-IPMT(InterestRate/12,1,DurationOfLoan-ROWS($C$3:C230)+1,Amortization[[#This Row],[opening
balance]]),IFERROR(-IPMT(InterestRate/12,1,Amortization[[#This Row],['#
remaining]],D231),0)),0)</f>
        <v>610.98262059481738</v>
      </c>
      <c r="F230" s="16">
        <f ca="1">IFERROR(IF(AND(ValuesEntered,Amortization[[#This Row],[payment
date]]&lt;&gt;""),-PPMT(InterestRate/12,1,DurationOfLoan-ROWS($C$3:C230)+1,Amortization[[#This Row],[opening
balance]]),""),0)</f>
        <v>1104.0323352965152</v>
      </c>
      <c r="G230" s="16">
        <f ca="1">IF(Amortization[[#This Row],[payment
date]]="",0,PropertyTaxAmount)</f>
        <v>375</v>
      </c>
      <c r="H230" s="16">
        <f ca="1">IF(Amortization[[#This Row],[payment
date]]="",0,Amortization[[#This Row],[interest]]+Amortization[[#This Row],[principal]]+Amortization[[#This Row],[property
tax]])</f>
        <v>2090.0149558913326</v>
      </c>
      <c r="I230" s="16">
        <f ca="1">IF(Amortization[[#This Row],[payment
date]]="",0,Amortization[[#This Row],[opening
balance]]-Amortization[[#This Row],[principal]])</f>
        <v>183294.78617844521</v>
      </c>
      <c r="J230" s="39">
        <f ca="1">IF(Amortization[[#This Row],[closing
balance]]&gt;0,LastRow-ROW(),0)</f>
        <v>132</v>
      </c>
    </row>
    <row r="231" spans="2:10" ht="15" customHeight="1">
      <c r="B231" s="39">
        <f>ROWS($B$3:B231)</f>
        <v>229</v>
      </c>
      <c r="C231" s="40">
        <f ca="1">IF(ValuesEntered,IF(Amortization[[#This Row],['#]]&lt;=DurationOfLoan,IF(ROW()-ROW(Amortization[[#Headers],[payment
date]])=1,LoanStart,IF(I230&gt;0,EDATE(C230,1),"")),""),"")</f>
        <v>51731</v>
      </c>
      <c r="D231" s="16">
        <f ca="1">IF(ROW()-ROW(Amortization[[#Headers],[opening
balance]])=1,LoanAmount,IF(Amortization[[#This Row],[payment
date]]="",0,INDEX(Amortization[], ROW()-4,8)))</f>
        <v>183294.78617844521</v>
      </c>
      <c r="E231" s="16">
        <f ca="1">IF(ValuesEntered,IF(ROW()-ROW(Amortization[[#Headers],[interest]])=1,-IPMT(InterestRate/12,1,DurationOfLoan-ROWS($C$3:C231)+1,Amortization[[#This Row],[opening
balance]]),IFERROR(-IPMT(InterestRate/12,1,Amortization[[#This Row],['#
remaining]],D232),0)),0)</f>
        <v>607.29024578454789</v>
      </c>
      <c r="F231" s="16">
        <f ca="1">IFERROR(IF(AND(ValuesEntered,Amortization[[#This Row],[payment
date]]&lt;&gt;""),-PPMT(InterestRate/12,1,DurationOfLoan-ROWS($C$3:C231)+1,Amortization[[#This Row],[opening
balance]]),""),0)</f>
        <v>1107.7124430808367</v>
      </c>
      <c r="G231" s="16">
        <f ca="1">IF(Amortization[[#This Row],[payment
date]]="",0,PropertyTaxAmount)</f>
        <v>375</v>
      </c>
      <c r="H231" s="16">
        <f ca="1">IF(Amortization[[#This Row],[payment
date]]="",0,Amortization[[#This Row],[interest]]+Amortization[[#This Row],[principal]]+Amortization[[#This Row],[property
tax]])</f>
        <v>2090.0026888653847</v>
      </c>
      <c r="I231" s="16">
        <f ca="1">IF(Amortization[[#This Row],[payment
date]]="",0,Amortization[[#This Row],[opening
balance]]-Amortization[[#This Row],[principal]])</f>
        <v>182187.07373536436</v>
      </c>
      <c r="J231" s="39">
        <f ca="1">IF(Amortization[[#This Row],[closing
balance]]&gt;0,LastRow-ROW(),0)</f>
        <v>131</v>
      </c>
    </row>
    <row r="232" spans="2:10" ht="15" customHeight="1">
      <c r="B232" s="39">
        <f>ROWS($B$3:B232)</f>
        <v>230</v>
      </c>
      <c r="C232" s="40">
        <f ca="1">IF(ValuesEntered,IF(Amortization[[#This Row],['#]]&lt;=DurationOfLoan,IF(ROW()-ROW(Amortization[[#Headers],[payment
date]])=1,LoanStart,IF(I231&gt;0,EDATE(C231,1),"")),""),"")</f>
        <v>51762</v>
      </c>
      <c r="D232" s="16">
        <f ca="1">IF(ROW()-ROW(Amortization[[#Headers],[opening
balance]])=1,LoanAmount,IF(Amortization[[#This Row],[payment
date]]="",0,INDEX(Amortization[], ROW()-4,8)))</f>
        <v>182187.07373536436</v>
      </c>
      <c r="E232" s="16">
        <f ca="1">IF(ValuesEntered,IF(ROW()-ROW(Amortization[[#Headers],[interest]])=1,-IPMT(InterestRate/12,1,DurationOfLoan-ROWS($C$3:C232)+1,Amortization[[#This Row],[opening
balance]]),IFERROR(-IPMT(InterestRate/12,1,Amortization[[#This Row],['#
remaining]],D233),0)),0)</f>
        <v>603.58556305824425</v>
      </c>
      <c r="F232" s="16">
        <f ca="1">IFERROR(IF(AND(ValuesEntered,Amortization[[#This Row],[payment
date]]&lt;&gt;""),-PPMT(InterestRate/12,1,DurationOfLoan-ROWS($C$3:C232)+1,Amortization[[#This Row],[opening
balance]]),""),0)</f>
        <v>1111.4048178911064</v>
      </c>
      <c r="G232" s="16">
        <f ca="1">IF(Amortization[[#This Row],[payment
date]]="",0,PropertyTaxAmount)</f>
        <v>375</v>
      </c>
      <c r="H232" s="16">
        <f ca="1">IF(Amortization[[#This Row],[payment
date]]="",0,Amortization[[#This Row],[interest]]+Amortization[[#This Row],[principal]]+Amortization[[#This Row],[property
tax]])</f>
        <v>2089.9903809493508</v>
      </c>
      <c r="I232" s="16">
        <f ca="1">IF(Amortization[[#This Row],[payment
date]]="",0,Amortization[[#This Row],[opening
balance]]-Amortization[[#This Row],[principal]])</f>
        <v>181075.66891747326</v>
      </c>
      <c r="J232" s="39">
        <f ca="1">IF(Amortization[[#This Row],[closing
balance]]&gt;0,LastRow-ROW(),0)</f>
        <v>130</v>
      </c>
    </row>
    <row r="233" spans="2:10" ht="15" customHeight="1">
      <c r="B233" s="39">
        <f>ROWS($B$3:B233)</f>
        <v>231</v>
      </c>
      <c r="C233" s="40">
        <f ca="1">IF(ValuesEntered,IF(Amortization[[#This Row],['#]]&lt;=DurationOfLoan,IF(ROW()-ROW(Amortization[[#Headers],[payment
date]])=1,LoanStart,IF(I232&gt;0,EDATE(C232,1),"")),""),"")</f>
        <v>51792</v>
      </c>
      <c r="D233" s="16">
        <f ca="1">IF(ROW()-ROW(Amortization[[#Headers],[opening
balance]])=1,LoanAmount,IF(Amortization[[#This Row],[payment
date]]="",0,INDEX(Amortization[], ROW()-4,8)))</f>
        <v>181075.66891747326</v>
      </c>
      <c r="E233" s="16">
        <f ca="1">IF(ValuesEntered,IF(ROW()-ROW(Amortization[[#Headers],[interest]])=1,-IPMT(InterestRate/12,1,DurationOfLoan-ROWS($C$3:C233)+1,Amortization[[#This Row],[opening
balance]]),IFERROR(-IPMT(InterestRate/12,1,Amortization[[#This Row],['#
remaining]],D234),0)),0)</f>
        <v>599.8685313895196</v>
      </c>
      <c r="F233" s="16">
        <f ca="1">IFERROR(IF(AND(ValuesEntered,Amortization[[#This Row],[payment
date]]&lt;&gt;""),-PPMT(InterestRate/12,1,DurationOfLoan-ROWS($C$3:C233)+1,Amortization[[#This Row],[opening
balance]]),""),0)</f>
        <v>1115.10950061741</v>
      </c>
      <c r="G233" s="16">
        <f ca="1">IF(Amortization[[#This Row],[payment
date]]="",0,PropertyTaxAmount)</f>
        <v>375</v>
      </c>
      <c r="H233" s="16">
        <f ca="1">IF(Amortization[[#This Row],[payment
date]]="",0,Amortization[[#This Row],[interest]]+Amortization[[#This Row],[principal]]+Amortization[[#This Row],[property
tax]])</f>
        <v>2089.9780320069294</v>
      </c>
      <c r="I233" s="16">
        <f ca="1">IF(Amortization[[#This Row],[payment
date]]="",0,Amortization[[#This Row],[opening
balance]]-Amortization[[#This Row],[principal]])</f>
        <v>179960.55941685586</v>
      </c>
      <c r="J233" s="39">
        <f ca="1">IF(Amortization[[#This Row],[closing
balance]]&gt;0,LastRow-ROW(),0)</f>
        <v>129</v>
      </c>
    </row>
    <row r="234" spans="2:10" ht="15" customHeight="1">
      <c r="B234" s="39">
        <f>ROWS($B$3:B234)</f>
        <v>232</v>
      </c>
      <c r="C234" s="40">
        <f ca="1">IF(ValuesEntered,IF(Amortization[[#This Row],['#]]&lt;=DurationOfLoan,IF(ROW()-ROW(Amortization[[#Headers],[payment
date]])=1,LoanStart,IF(I233&gt;0,EDATE(C233,1),"")),""),"")</f>
        <v>51823</v>
      </c>
      <c r="D234" s="16">
        <f ca="1">IF(ROW()-ROW(Amortization[[#Headers],[opening
balance]])=1,LoanAmount,IF(Amortization[[#This Row],[payment
date]]="",0,INDEX(Amortization[], ROW()-4,8)))</f>
        <v>179960.55941685586</v>
      </c>
      <c r="E234" s="16">
        <f ca="1">IF(ValuesEntered,IF(ROW()-ROW(Amortization[[#Headers],[interest]])=1,-IPMT(InterestRate/12,1,DurationOfLoan-ROWS($C$3:C234)+1,Amortization[[#This Row],[opening
balance]]),IFERROR(-IPMT(InterestRate/12,1,Amortization[[#This Row],['#
remaining]],D235),0)),0)</f>
        <v>596.13910961523243</v>
      </c>
      <c r="F234" s="16">
        <f ca="1">IFERROR(IF(AND(ValuesEntered,Amortization[[#This Row],[payment
date]]&lt;&gt;""),-PPMT(InterestRate/12,1,DurationOfLoan-ROWS($C$3:C234)+1,Amortization[[#This Row],[opening
balance]]),""),0)</f>
        <v>1118.8265322861348</v>
      </c>
      <c r="G234" s="16">
        <f ca="1">IF(Amortization[[#This Row],[payment
date]]="",0,PropertyTaxAmount)</f>
        <v>375</v>
      </c>
      <c r="H234" s="16">
        <f ca="1">IF(Amortization[[#This Row],[payment
date]]="",0,Amortization[[#This Row],[interest]]+Amortization[[#This Row],[principal]]+Amortization[[#This Row],[property
tax]])</f>
        <v>2089.9656419013672</v>
      </c>
      <c r="I234" s="16">
        <f ca="1">IF(Amortization[[#This Row],[payment
date]]="",0,Amortization[[#This Row],[opening
balance]]-Amortization[[#This Row],[principal]])</f>
        <v>178841.73288456973</v>
      </c>
      <c r="J234" s="39">
        <f ca="1">IF(Amortization[[#This Row],[closing
balance]]&gt;0,LastRow-ROW(),0)</f>
        <v>128</v>
      </c>
    </row>
    <row r="235" spans="2:10" ht="15" customHeight="1">
      <c r="B235" s="39">
        <f>ROWS($B$3:B235)</f>
        <v>233</v>
      </c>
      <c r="C235" s="40">
        <f ca="1">IF(ValuesEntered,IF(Amortization[[#This Row],['#]]&lt;=DurationOfLoan,IF(ROW()-ROW(Amortization[[#Headers],[payment
date]])=1,LoanStart,IF(I234&gt;0,EDATE(C234,1),"")),""),"")</f>
        <v>51853</v>
      </c>
      <c r="D235" s="16">
        <f ca="1">IF(ROW()-ROW(Amortization[[#Headers],[opening
balance]])=1,LoanAmount,IF(Amortization[[#This Row],[payment
date]]="",0,INDEX(Amortization[], ROW()-4,8)))</f>
        <v>178841.73288456973</v>
      </c>
      <c r="E235" s="16">
        <f ca="1">IF(ValuesEntered,IF(ROW()-ROW(Amortization[[#Headers],[interest]])=1,-IPMT(InterestRate/12,1,DurationOfLoan-ROWS($C$3:C235)+1,Amortization[[#This Row],[opening
balance]]),IFERROR(-IPMT(InterestRate/12,1,Amortization[[#This Row],['#
remaining]],D236),0)),0)</f>
        <v>592.39725643503107</v>
      </c>
      <c r="F235" s="16">
        <f ca="1">IFERROR(IF(AND(ValuesEntered,Amortization[[#This Row],[payment
date]]&lt;&gt;""),-PPMT(InterestRate/12,1,DurationOfLoan-ROWS($C$3:C235)+1,Amortization[[#This Row],[opening
balance]]),""),0)</f>
        <v>1122.5559540604218</v>
      </c>
      <c r="G235" s="16">
        <f ca="1">IF(Amortization[[#This Row],[payment
date]]="",0,PropertyTaxAmount)</f>
        <v>375</v>
      </c>
      <c r="H235" s="16">
        <f ca="1">IF(Amortization[[#This Row],[payment
date]]="",0,Amortization[[#This Row],[interest]]+Amortization[[#This Row],[principal]]+Amortization[[#This Row],[property
tax]])</f>
        <v>2089.9532104954528</v>
      </c>
      <c r="I235" s="16">
        <f ca="1">IF(Amortization[[#This Row],[payment
date]]="",0,Amortization[[#This Row],[opening
balance]]-Amortization[[#This Row],[principal]])</f>
        <v>177719.1769305093</v>
      </c>
      <c r="J235" s="39">
        <f ca="1">IF(Amortization[[#This Row],[closing
balance]]&gt;0,LastRow-ROW(),0)</f>
        <v>127</v>
      </c>
    </row>
    <row r="236" spans="2:10" ht="15" customHeight="1">
      <c r="B236" s="39">
        <f>ROWS($B$3:B236)</f>
        <v>234</v>
      </c>
      <c r="C236" s="40">
        <f ca="1">IF(ValuesEntered,IF(Amortization[[#This Row],['#]]&lt;=DurationOfLoan,IF(ROW()-ROW(Amortization[[#Headers],[payment
date]])=1,LoanStart,IF(I235&gt;0,EDATE(C235,1),"")),""),"")</f>
        <v>51884</v>
      </c>
      <c r="D236" s="16">
        <f ca="1">IF(ROW()-ROW(Amortization[[#Headers],[opening
balance]])=1,LoanAmount,IF(Amortization[[#This Row],[payment
date]]="",0,INDEX(Amortization[], ROW()-4,8)))</f>
        <v>177719.1769305093</v>
      </c>
      <c r="E236" s="16">
        <f ca="1">IF(ValuesEntered,IF(ROW()-ROW(Amortization[[#Headers],[interest]])=1,-IPMT(InterestRate/12,1,DurationOfLoan-ROWS($C$3:C236)+1,Amortization[[#This Row],[opening
balance]]),IFERROR(-IPMT(InterestRate/12,1,Amortization[[#This Row],['#
remaining]],D237),0)),0)</f>
        <v>588.64293041089559</v>
      </c>
      <c r="F236" s="16">
        <f ca="1">IFERROR(IF(AND(ValuesEntered,Amortization[[#This Row],[payment
date]]&lt;&gt;""),-PPMT(InterestRate/12,1,DurationOfLoan-ROWS($C$3:C236)+1,Amortization[[#This Row],[opening
balance]]),""),0)</f>
        <v>1126.2978072406229</v>
      </c>
      <c r="G236" s="16">
        <f ca="1">IF(Amortization[[#This Row],[payment
date]]="",0,PropertyTaxAmount)</f>
        <v>375</v>
      </c>
      <c r="H236" s="16">
        <f ca="1">IF(Amortization[[#This Row],[payment
date]]="",0,Amortization[[#This Row],[interest]]+Amortization[[#This Row],[principal]]+Amortization[[#This Row],[property
tax]])</f>
        <v>2089.9407376515182</v>
      </c>
      <c r="I236" s="16">
        <f ca="1">IF(Amortization[[#This Row],[payment
date]]="",0,Amortization[[#This Row],[opening
balance]]-Amortization[[#This Row],[principal]])</f>
        <v>176592.87912326868</v>
      </c>
      <c r="J236" s="39">
        <f ca="1">IF(Amortization[[#This Row],[closing
balance]]&gt;0,LastRow-ROW(),0)</f>
        <v>126</v>
      </c>
    </row>
    <row r="237" spans="2:10" ht="15" customHeight="1">
      <c r="B237" s="39">
        <f>ROWS($B$3:B237)</f>
        <v>235</v>
      </c>
      <c r="C237" s="40">
        <f ca="1">IF(ValuesEntered,IF(Amortization[[#This Row],['#]]&lt;=DurationOfLoan,IF(ROW()-ROW(Amortization[[#Headers],[payment
date]])=1,LoanStart,IF(I236&gt;0,EDATE(C236,1),"")),""),"")</f>
        <v>51915</v>
      </c>
      <c r="D237" s="16">
        <f ca="1">IF(ROW()-ROW(Amortization[[#Headers],[opening
balance]])=1,LoanAmount,IF(Amortization[[#This Row],[payment
date]]="",0,INDEX(Amortization[], ROW()-4,8)))</f>
        <v>176592.87912326868</v>
      </c>
      <c r="E237" s="16">
        <f ca="1">IF(ValuesEntered,IF(ROW()-ROW(Amortization[[#Headers],[interest]])=1,-IPMT(InterestRate/12,1,DurationOfLoan-ROWS($C$3:C237)+1,Amortization[[#This Row],[opening
balance]]),IFERROR(-IPMT(InterestRate/12,1,Amortization[[#This Row],['#
remaining]],D238),0)),0)</f>
        <v>584.87608996667984</v>
      </c>
      <c r="F237" s="16">
        <f ca="1">IFERROR(IF(AND(ValuesEntered,Amortization[[#This Row],[payment
date]]&lt;&gt;""),-PPMT(InterestRate/12,1,DurationOfLoan-ROWS($C$3:C237)+1,Amortization[[#This Row],[opening
balance]]),""),0)</f>
        <v>1130.0521332647586</v>
      </c>
      <c r="G237" s="16">
        <f ca="1">IF(Amortization[[#This Row],[payment
date]]="",0,PropertyTaxAmount)</f>
        <v>375</v>
      </c>
      <c r="H237" s="16">
        <f ca="1">IF(Amortization[[#This Row],[payment
date]]="",0,Amortization[[#This Row],[interest]]+Amortization[[#This Row],[principal]]+Amortization[[#This Row],[property
tax]])</f>
        <v>2089.9282232314386</v>
      </c>
      <c r="I237" s="16">
        <f ca="1">IF(Amortization[[#This Row],[payment
date]]="",0,Amortization[[#This Row],[opening
balance]]-Amortization[[#This Row],[principal]])</f>
        <v>175462.82699000393</v>
      </c>
      <c r="J237" s="39">
        <f ca="1">IF(Amortization[[#This Row],[closing
balance]]&gt;0,LastRow-ROW(),0)</f>
        <v>125</v>
      </c>
    </row>
    <row r="238" spans="2:10" ht="15" customHeight="1">
      <c r="B238" s="39">
        <f>ROWS($B$3:B238)</f>
        <v>236</v>
      </c>
      <c r="C238" s="40">
        <f ca="1">IF(ValuesEntered,IF(Amortization[[#This Row],['#]]&lt;=DurationOfLoan,IF(ROW()-ROW(Amortization[[#Headers],[payment
date]])=1,LoanStart,IF(I237&gt;0,EDATE(C237,1),"")),""),"")</f>
        <v>51943</v>
      </c>
      <c r="D238" s="16">
        <f ca="1">IF(ROW()-ROW(Amortization[[#Headers],[opening
balance]])=1,LoanAmount,IF(Amortization[[#This Row],[payment
date]]="",0,INDEX(Amortization[], ROW()-4,8)))</f>
        <v>175462.82699000393</v>
      </c>
      <c r="E238" s="16">
        <f ca="1">IF(ValuesEntered,IF(ROW()-ROW(Amortization[[#Headers],[interest]])=1,-IPMT(InterestRate/12,1,DurationOfLoan-ROWS($C$3:C238)+1,Amortization[[#This Row],[opening
balance]]),IFERROR(-IPMT(InterestRate/12,1,Amortization[[#This Row],['#
remaining]],D239),0)),0)</f>
        <v>581.09669338764991</v>
      </c>
      <c r="F238" s="16">
        <f ca="1">IFERROR(IF(AND(ValuesEntered,Amortization[[#This Row],[payment
date]]&lt;&gt;""),-PPMT(InterestRate/12,1,DurationOfLoan-ROWS($C$3:C238)+1,Amortization[[#This Row],[opening
balance]]),""),0)</f>
        <v>1133.8189737089745</v>
      </c>
      <c r="G238" s="16">
        <f ca="1">IF(Amortization[[#This Row],[payment
date]]="",0,PropertyTaxAmount)</f>
        <v>375</v>
      </c>
      <c r="H238" s="16">
        <f ca="1">IF(Amortization[[#This Row],[payment
date]]="",0,Amortization[[#This Row],[interest]]+Amortization[[#This Row],[principal]]+Amortization[[#This Row],[property
tax]])</f>
        <v>2089.9156670966245</v>
      </c>
      <c r="I238" s="16">
        <f ca="1">IF(Amortization[[#This Row],[payment
date]]="",0,Amortization[[#This Row],[opening
balance]]-Amortization[[#This Row],[principal]])</f>
        <v>174329.00801629495</v>
      </c>
      <c r="J238" s="39">
        <f ca="1">IF(Amortization[[#This Row],[closing
balance]]&gt;0,LastRow-ROW(),0)</f>
        <v>124</v>
      </c>
    </row>
    <row r="239" spans="2:10" ht="15" customHeight="1">
      <c r="B239" s="39">
        <f>ROWS($B$3:B239)</f>
        <v>237</v>
      </c>
      <c r="C239" s="40">
        <f ca="1">IF(ValuesEntered,IF(Amortization[[#This Row],['#]]&lt;=DurationOfLoan,IF(ROW()-ROW(Amortization[[#Headers],[payment
date]])=1,LoanStart,IF(I238&gt;0,EDATE(C238,1),"")),""),"")</f>
        <v>51974</v>
      </c>
      <c r="D239" s="16">
        <f ca="1">IF(ROW()-ROW(Amortization[[#Headers],[opening
balance]])=1,LoanAmount,IF(Amortization[[#This Row],[payment
date]]="",0,INDEX(Amortization[], ROW()-4,8)))</f>
        <v>174329.00801629495</v>
      </c>
      <c r="E239" s="16">
        <f ca="1">IF(ValuesEntered,IF(ROW()-ROW(Amortization[[#Headers],[interest]])=1,-IPMT(InterestRate/12,1,DurationOfLoan-ROWS($C$3:C239)+1,Amortization[[#This Row],[opening
balance]]),IFERROR(-IPMT(InterestRate/12,1,Amortization[[#This Row],['#
remaining]],D240),0)),0)</f>
        <v>577.30469882002319</v>
      </c>
      <c r="F239" s="16">
        <f ca="1">IFERROR(IF(AND(ValuesEntered,Amortization[[#This Row],[payment
date]]&lt;&gt;""),-PPMT(InterestRate/12,1,DurationOfLoan-ROWS($C$3:C239)+1,Amortization[[#This Row],[opening
balance]]),""),0)</f>
        <v>1137.5983702880042</v>
      </c>
      <c r="G239" s="16">
        <f ca="1">IF(Amortization[[#This Row],[payment
date]]="",0,PropertyTaxAmount)</f>
        <v>375</v>
      </c>
      <c r="H239" s="16">
        <f ca="1">IF(Amortization[[#This Row],[payment
date]]="",0,Amortization[[#This Row],[interest]]+Amortization[[#This Row],[principal]]+Amortization[[#This Row],[property
tax]])</f>
        <v>2089.9030691080275</v>
      </c>
      <c r="I239" s="16">
        <f ca="1">IF(Amortization[[#This Row],[payment
date]]="",0,Amortization[[#This Row],[opening
balance]]-Amortization[[#This Row],[principal]])</f>
        <v>173191.40964600694</v>
      </c>
      <c r="J239" s="39">
        <f ca="1">IF(Amortization[[#This Row],[closing
balance]]&gt;0,LastRow-ROW(),0)</f>
        <v>123</v>
      </c>
    </row>
    <row r="240" spans="2:10" ht="15" customHeight="1">
      <c r="B240" s="39">
        <f>ROWS($B$3:B240)</f>
        <v>238</v>
      </c>
      <c r="C240" s="40">
        <f ca="1">IF(ValuesEntered,IF(Amortization[[#This Row],['#]]&lt;=DurationOfLoan,IF(ROW()-ROW(Amortization[[#Headers],[payment
date]])=1,LoanStart,IF(I239&gt;0,EDATE(C239,1),"")),""),"")</f>
        <v>52004</v>
      </c>
      <c r="D240" s="16">
        <f ca="1">IF(ROW()-ROW(Amortization[[#Headers],[opening
balance]])=1,LoanAmount,IF(Amortization[[#This Row],[payment
date]]="",0,INDEX(Amortization[], ROW()-4,8)))</f>
        <v>173191.40964600694</v>
      </c>
      <c r="E240" s="16">
        <f ca="1">IF(ValuesEntered,IF(ROW()-ROW(Amortization[[#Headers],[interest]])=1,-IPMT(InterestRate/12,1,DurationOfLoan-ROWS($C$3:C240)+1,Amortization[[#This Row],[opening
balance]]),IFERROR(-IPMT(InterestRate/12,1,Amortization[[#This Row],['#
remaining]],D241),0)),0)</f>
        <v>573.50006427050437</v>
      </c>
      <c r="F240" s="16">
        <f ca="1">IFERROR(IF(AND(ValuesEntered,Amortization[[#This Row],[payment
date]]&lt;&gt;""),-PPMT(InterestRate/12,1,DurationOfLoan-ROWS($C$3:C240)+1,Amortization[[#This Row],[opening
balance]]),""),0)</f>
        <v>1141.3903648556309</v>
      </c>
      <c r="G240" s="16">
        <f ca="1">IF(Amortization[[#This Row],[payment
date]]="",0,PropertyTaxAmount)</f>
        <v>375</v>
      </c>
      <c r="H240" s="16">
        <f ca="1">IF(Amortization[[#This Row],[payment
date]]="",0,Amortization[[#This Row],[interest]]+Amortization[[#This Row],[principal]]+Amortization[[#This Row],[property
tax]])</f>
        <v>2089.8904291261351</v>
      </c>
      <c r="I240" s="16">
        <f ca="1">IF(Amortization[[#This Row],[payment
date]]="",0,Amortization[[#This Row],[opening
balance]]-Amortization[[#This Row],[principal]])</f>
        <v>172050.0192811513</v>
      </c>
      <c r="J240" s="39">
        <f ca="1">IF(Amortization[[#This Row],[closing
balance]]&gt;0,LastRow-ROW(),0)</f>
        <v>122</v>
      </c>
    </row>
    <row r="241" spans="2:10" ht="15" customHeight="1">
      <c r="B241" s="39">
        <f>ROWS($B$3:B241)</f>
        <v>239</v>
      </c>
      <c r="C241" s="40">
        <f ca="1">IF(ValuesEntered,IF(Amortization[[#This Row],['#]]&lt;=DurationOfLoan,IF(ROW()-ROW(Amortization[[#Headers],[payment
date]])=1,LoanStart,IF(I240&gt;0,EDATE(C240,1),"")),""),"")</f>
        <v>52035</v>
      </c>
      <c r="D241" s="16">
        <f ca="1">IF(ROW()-ROW(Amortization[[#Headers],[opening
balance]])=1,LoanAmount,IF(Amortization[[#This Row],[payment
date]]="",0,INDEX(Amortization[], ROW()-4,8)))</f>
        <v>172050.0192811513</v>
      </c>
      <c r="E241" s="16">
        <f ca="1">IF(ValuesEntered,IF(ROW()-ROW(Amortization[[#Headers],[interest]])=1,-IPMT(InterestRate/12,1,DurationOfLoan-ROWS($C$3:C241)+1,Amortization[[#This Row],[opening
balance]]),IFERROR(-IPMT(InterestRate/12,1,Amortization[[#This Row],['#
remaining]],D242),0)),0)</f>
        <v>569.68274760582051</v>
      </c>
      <c r="F241" s="16">
        <f ca="1">IFERROR(IF(AND(ValuesEntered,Amortization[[#This Row],[payment
date]]&lt;&gt;""),-PPMT(InterestRate/12,1,DurationOfLoan-ROWS($C$3:C241)+1,Amortization[[#This Row],[opening
balance]]),""),0)</f>
        <v>1145.1949994051497</v>
      </c>
      <c r="G241" s="16">
        <f ca="1">IF(Amortization[[#This Row],[payment
date]]="",0,PropertyTaxAmount)</f>
        <v>375</v>
      </c>
      <c r="H241" s="16">
        <f ca="1">IF(Amortization[[#This Row],[payment
date]]="",0,Amortization[[#This Row],[interest]]+Amortization[[#This Row],[principal]]+Amortization[[#This Row],[property
tax]])</f>
        <v>2089.8777470109703</v>
      </c>
      <c r="I241" s="16">
        <f ca="1">IF(Amortization[[#This Row],[payment
date]]="",0,Amortization[[#This Row],[opening
balance]]-Amortization[[#This Row],[principal]])</f>
        <v>170904.82428174614</v>
      </c>
      <c r="J241" s="39">
        <f ca="1">IF(Amortization[[#This Row],[closing
balance]]&gt;0,LastRow-ROW(),0)</f>
        <v>121</v>
      </c>
    </row>
    <row r="242" spans="2:10" ht="15" customHeight="1">
      <c r="B242" s="39">
        <f>ROWS($B$3:B242)</f>
        <v>240</v>
      </c>
      <c r="C242" s="40">
        <f ca="1">IF(ValuesEntered,IF(Amortization[[#This Row],['#]]&lt;=DurationOfLoan,IF(ROW()-ROW(Amortization[[#Headers],[payment
date]])=1,LoanStart,IF(I241&gt;0,EDATE(C241,1),"")),""),"")</f>
        <v>52065</v>
      </c>
      <c r="D242" s="16">
        <f ca="1">IF(ROW()-ROW(Amortization[[#Headers],[opening
balance]])=1,LoanAmount,IF(Amortization[[#This Row],[payment
date]]="",0,INDEX(Amortization[], ROW()-4,8)))</f>
        <v>170904.82428174614</v>
      </c>
      <c r="E242" s="16">
        <f ca="1">IF(ValuesEntered,IF(ROW()-ROW(Amortization[[#Headers],[interest]])=1,-IPMT(InterestRate/12,1,DurationOfLoan-ROWS($C$3:C242)+1,Amortization[[#This Row],[opening
balance]]),IFERROR(-IPMT(InterestRate/12,1,Amortization[[#This Row],['#
remaining]],D243),0)),0)</f>
        <v>565.8527065522544</v>
      </c>
      <c r="F242" s="16">
        <f ca="1">IFERROR(IF(AND(ValuesEntered,Amortization[[#This Row],[payment
date]]&lt;&gt;""),-PPMT(InterestRate/12,1,DurationOfLoan-ROWS($C$3:C242)+1,Amortization[[#This Row],[opening
balance]]),""),0)</f>
        <v>1149.0123160698333</v>
      </c>
      <c r="G242" s="16">
        <f ca="1">IF(Amortization[[#This Row],[payment
date]]="",0,PropertyTaxAmount)</f>
        <v>375</v>
      </c>
      <c r="H242" s="16">
        <f ca="1">IF(Amortization[[#This Row],[payment
date]]="",0,Amortization[[#This Row],[interest]]+Amortization[[#This Row],[principal]]+Amortization[[#This Row],[property
tax]])</f>
        <v>2089.865022622088</v>
      </c>
      <c r="I242" s="16">
        <f ca="1">IF(Amortization[[#This Row],[payment
date]]="",0,Amortization[[#This Row],[opening
balance]]-Amortization[[#This Row],[principal]])</f>
        <v>169755.81196567632</v>
      </c>
      <c r="J242" s="39">
        <f ca="1">IF(Amortization[[#This Row],[closing
balance]]&gt;0,LastRow-ROW(),0)</f>
        <v>120</v>
      </c>
    </row>
    <row r="243" spans="2:10" ht="15" customHeight="1">
      <c r="B243" s="39">
        <f>ROWS($B$3:B243)</f>
        <v>241</v>
      </c>
      <c r="C243" s="40">
        <f ca="1">IF(ValuesEntered,IF(Amortization[[#This Row],['#]]&lt;=DurationOfLoan,IF(ROW()-ROW(Amortization[[#Headers],[payment
date]])=1,LoanStart,IF(I242&gt;0,EDATE(C242,1),"")),""),"")</f>
        <v>52096</v>
      </c>
      <c r="D243" s="16">
        <f ca="1">IF(ROW()-ROW(Amortization[[#Headers],[opening
balance]])=1,LoanAmount,IF(Amortization[[#This Row],[payment
date]]="",0,INDEX(Amortization[], ROW()-4,8)))</f>
        <v>169755.81196567632</v>
      </c>
      <c r="E243" s="16">
        <f ca="1">IF(ValuesEntered,IF(ROW()-ROW(Amortization[[#Headers],[interest]])=1,-IPMT(InterestRate/12,1,DurationOfLoan-ROWS($C$3:C243)+1,Amortization[[#This Row],[opening
balance]]),IFERROR(-IPMT(InterestRate/12,1,Amortization[[#This Row],['#
remaining]],D244),0)),0)</f>
        <v>562.0098986951765</v>
      </c>
      <c r="F243" s="16">
        <f ca="1">IFERROR(IF(AND(ValuesEntered,Amortization[[#This Row],[payment
date]]&lt;&gt;""),-PPMT(InterestRate/12,1,DurationOfLoan-ROWS($C$3:C243)+1,Amortization[[#This Row],[opening
balance]]),""),0)</f>
        <v>1152.8423571233998</v>
      </c>
      <c r="G243" s="16">
        <f ca="1">IF(Amortization[[#This Row],[payment
date]]="",0,PropertyTaxAmount)</f>
        <v>375</v>
      </c>
      <c r="H243" s="16">
        <f ca="1">IF(Amortization[[#This Row],[payment
date]]="",0,Amortization[[#This Row],[interest]]+Amortization[[#This Row],[principal]]+Amortization[[#This Row],[property
tax]])</f>
        <v>2089.8522558185764</v>
      </c>
      <c r="I243" s="16">
        <f ca="1">IF(Amortization[[#This Row],[payment
date]]="",0,Amortization[[#This Row],[opening
balance]]-Amortization[[#This Row],[principal]])</f>
        <v>168602.96960855293</v>
      </c>
      <c r="J243" s="39">
        <f ca="1">IF(Amortization[[#This Row],[closing
balance]]&gt;0,LastRow-ROW(),0)</f>
        <v>119</v>
      </c>
    </row>
    <row r="244" spans="2:10" ht="15" customHeight="1">
      <c r="B244" s="39">
        <f>ROWS($B$3:B244)</f>
        <v>242</v>
      </c>
      <c r="C244" s="40">
        <f ca="1">IF(ValuesEntered,IF(Amortization[[#This Row],['#]]&lt;=DurationOfLoan,IF(ROW()-ROW(Amortization[[#Headers],[payment
date]])=1,LoanStart,IF(I243&gt;0,EDATE(C243,1),"")),""),"")</f>
        <v>52127</v>
      </c>
      <c r="D244" s="16">
        <f ca="1">IF(ROW()-ROW(Amortization[[#Headers],[opening
balance]])=1,LoanAmount,IF(Amortization[[#This Row],[payment
date]]="",0,INDEX(Amortization[], ROW()-4,8)))</f>
        <v>168602.96960855293</v>
      </c>
      <c r="E244" s="16">
        <f ca="1">IF(ValuesEntered,IF(ROW()-ROW(Amortization[[#Headers],[interest]])=1,-IPMT(InterestRate/12,1,DurationOfLoan-ROWS($C$3:C244)+1,Amortization[[#This Row],[opening
balance]]),IFERROR(-IPMT(InterestRate/12,1,Amortization[[#This Row],['#
remaining]],D245),0)),0)</f>
        <v>558.15428147857483</v>
      </c>
      <c r="F244" s="16">
        <f ca="1">IFERROR(IF(AND(ValuesEntered,Amortization[[#This Row],[payment
date]]&lt;&gt;""),-PPMT(InterestRate/12,1,DurationOfLoan-ROWS($C$3:C244)+1,Amortization[[#This Row],[opening
balance]]),""),0)</f>
        <v>1156.6851649804778</v>
      </c>
      <c r="G244" s="16">
        <f ca="1">IF(Amortization[[#This Row],[payment
date]]="",0,PropertyTaxAmount)</f>
        <v>375</v>
      </c>
      <c r="H244" s="16">
        <f ca="1">IF(Amortization[[#This Row],[payment
date]]="",0,Amortization[[#This Row],[interest]]+Amortization[[#This Row],[principal]]+Amortization[[#This Row],[property
tax]])</f>
        <v>2089.8394464590529</v>
      </c>
      <c r="I244" s="16">
        <f ca="1">IF(Amortization[[#This Row],[payment
date]]="",0,Amortization[[#This Row],[opening
balance]]-Amortization[[#This Row],[principal]])</f>
        <v>167446.28444357245</v>
      </c>
      <c r="J244" s="39">
        <f ca="1">IF(Amortization[[#This Row],[closing
balance]]&gt;0,LastRow-ROW(),0)</f>
        <v>118</v>
      </c>
    </row>
    <row r="245" spans="2:10" ht="15" customHeight="1">
      <c r="B245" s="39">
        <f>ROWS($B$3:B245)</f>
        <v>243</v>
      </c>
      <c r="C245" s="40">
        <f ca="1">IF(ValuesEntered,IF(Amortization[[#This Row],['#]]&lt;=DurationOfLoan,IF(ROW()-ROW(Amortization[[#Headers],[payment
date]])=1,LoanStart,IF(I244&gt;0,EDATE(C244,1),"")),""),"")</f>
        <v>52157</v>
      </c>
      <c r="D245" s="16">
        <f ca="1">IF(ROW()-ROW(Amortization[[#Headers],[opening
balance]])=1,LoanAmount,IF(Amortization[[#This Row],[payment
date]]="",0,INDEX(Amortization[], ROW()-4,8)))</f>
        <v>167446.28444357245</v>
      </c>
      <c r="E245" s="16">
        <f ca="1">IF(ValuesEntered,IF(ROW()-ROW(Amortization[[#Headers],[interest]])=1,-IPMT(InterestRate/12,1,DurationOfLoan-ROWS($C$3:C245)+1,Amortization[[#This Row],[opening
balance]]),IFERROR(-IPMT(InterestRate/12,1,Amortization[[#This Row],['#
remaining]],D246),0)),0)</f>
        <v>554.28581220458454</v>
      </c>
      <c r="F245" s="16">
        <f ca="1">IFERROR(IF(AND(ValuesEntered,Amortization[[#This Row],[payment
date]]&lt;&gt;""),-PPMT(InterestRate/12,1,DurationOfLoan-ROWS($C$3:C245)+1,Amortization[[#This Row],[opening
balance]]),""),0)</f>
        <v>1160.5407821970794</v>
      </c>
      <c r="G245" s="16">
        <f ca="1">IF(Amortization[[#This Row],[payment
date]]="",0,PropertyTaxAmount)</f>
        <v>375</v>
      </c>
      <c r="H245" s="16">
        <f ca="1">IF(Amortization[[#This Row],[payment
date]]="",0,Amortization[[#This Row],[interest]]+Amortization[[#This Row],[principal]]+Amortization[[#This Row],[property
tax]])</f>
        <v>2089.8265944016639</v>
      </c>
      <c r="I245" s="16">
        <f ca="1">IF(Amortization[[#This Row],[payment
date]]="",0,Amortization[[#This Row],[opening
balance]]-Amortization[[#This Row],[principal]])</f>
        <v>166285.74366137537</v>
      </c>
      <c r="J245" s="39">
        <f ca="1">IF(Amortization[[#This Row],[closing
balance]]&gt;0,LastRow-ROW(),0)</f>
        <v>117</v>
      </c>
    </row>
    <row r="246" spans="2:10" ht="15" customHeight="1">
      <c r="B246" s="39">
        <f>ROWS($B$3:B246)</f>
        <v>244</v>
      </c>
      <c r="C246" s="40">
        <f ca="1">IF(ValuesEntered,IF(Amortization[[#This Row],['#]]&lt;=DurationOfLoan,IF(ROW()-ROW(Amortization[[#Headers],[payment
date]])=1,LoanStart,IF(I245&gt;0,EDATE(C245,1),"")),""),"")</f>
        <v>52188</v>
      </c>
      <c r="D246" s="16">
        <f ca="1">IF(ROW()-ROW(Amortization[[#Headers],[opening
balance]])=1,LoanAmount,IF(Amortization[[#This Row],[payment
date]]="",0,INDEX(Amortization[], ROW()-4,8)))</f>
        <v>166285.74366137537</v>
      </c>
      <c r="E246" s="16">
        <f ca="1">IF(ValuesEntered,IF(ROW()-ROW(Amortization[[#Headers],[interest]])=1,-IPMT(InterestRate/12,1,DurationOfLoan-ROWS($C$3:C246)+1,Amortization[[#This Row],[opening
balance]]),IFERROR(-IPMT(InterestRate/12,1,Amortization[[#This Row],['#
remaining]],D247),0)),0)</f>
        <v>550.40444803301432</v>
      </c>
      <c r="F246" s="16">
        <f ca="1">IFERROR(IF(AND(ValuesEntered,Amortization[[#This Row],[payment
date]]&lt;&gt;""),-PPMT(InterestRate/12,1,DurationOfLoan-ROWS($C$3:C246)+1,Amortization[[#This Row],[opening
balance]]),""),0)</f>
        <v>1164.4092514710696</v>
      </c>
      <c r="G246" s="16">
        <f ca="1">IF(Amortization[[#This Row],[payment
date]]="",0,PropertyTaxAmount)</f>
        <v>375</v>
      </c>
      <c r="H246" s="16">
        <f ca="1">IF(Amortization[[#This Row],[payment
date]]="",0,Amortization[[#This Row],[interest]]+Amortization[[#This Row],[principal]]+Amortization[[#This Row],[property
tax]])</f>
        <v>2089.8136995040841</v>
      </c>
      <c r="I246" s="16">
        <f ca="1">IF(Amortization[[#This Row],[payment
date]]="",0,Amortization[[#This Row],[opening
balance]]-Amortization[[#This Row],[principal]])</f>
        <v>165121.33440990429</v>
      </c>
      <c r="J246" s="39">
        <f ca="1">IF(Amortization[[#This Row],[closing
balance]]&gt;0,LastRow-ROW(),0)</f>
        <v>116</v>
      </c>
    </row>
    <row r="247" spans="2:10" ht="15" customHeight="1">
      <c r="B247" s="39">
        <f>ROWS($B$3:B247)</f>
        <v>245</v>
      </c>
      <c r="C247" s="40">
        <f ca="1">IF(ValuesEntered,IF(Amortization[[#This Row],['#]]&lt;=DurationOfLoan,IF(ROW()-ROW(Amortization[[#Headers],[payment
date]])=1,LoanStart,IF(I246&gt;0,EDATE(C246,1),"")),""),"")</f>
        <v>52218</v>
      </c>
      <c r="D247" s="16">
        <f ca="1">IF(ROW()-ROW(Amortization[[#Headers],[opening
balance]])=1,LoanAmount,IF(Amortization[[#This Row],[payment
date]]="",0,INDEX(Amortization[], ROW()-4,8)))</f>
        <v>165121.33440990429</v>
      </c>
      <c r="E247" s="16">
        <f ca="1">IF(ValuesEntered,IF(ROW()-ROW(Amortization[[#Headers],[interest]])=1,-IPMT(InterestRate/12,1,DurationOfLoan-ROWS($C$3:C247)+1,Amortization[[#This Row],[opening
balance]]),IFERROR(-IPMT(InterestRate/12,1,Amortization[[#This Row],['#
remaining]],D248),0)),0)</f>
        <v>546.51014598087215</v>
      </c>
      <c r="F247" s="16">
        <f ca="1">IFERROR(IF(AND(ValuesEntered,Amortization[[#This Row],[payment
date]]&lt;&gt;""),-PPMT(InterestRate/12,1,DurationOfLoan-ROWS($C$3:C247)+1,Amortization[[#This Row],[opening
balance]]),""),0)</f>
        <v>1168.2906156426398</v>
      </c>
      <c r="G247" s="16">
        <f ca="1">IF(Amortization[[#This Row],[payment
date]]="",0,PropertyTaxAmount)</f>
        <v>375</v>
      </c>
      <c r="H247" s="16">
        <f ca="1">IF(Amortization[[#This Row],[payment
date]]="",0,Amortization[[#This Row],[interest]]+Amortization[[#This Row],[principal]]+Amortization[[#This Row],[property
tax]])</f>
        <v>2089.8007616235118</v>
      </c>
      <c r="I247" s="16">
        <f ca="1">IF(Amortization[[#This Row],[payment
date]]="",0,Amortization[[#This Row],[opening
balance]]-Amortization[[#This Row],[principal]])</f>
        <v>163953.04379426164</v>
      </c>
      <c r="J247" s="39">
        <f ca="1">IF(Amortization[[#This Row],[closing
balance]]&gt;0,LastRow-ROW(),0)</f>
        <v>115</v>
      </c>
    </row>
    <row r="248" spans="2:10" ht="15" customHeight="1">
      <c r="B248" s="39">
        <f>ROWS($B$3:B248)</f>
        <v>246</v>
      </c>
      <c r="C248" s="40">
        <f ca="1">IF(ValuesEntered,IF(Amortization[[#This Row],['#]]&lt;=DurationOfLoan,IF(ROW()-ROW(Amortization[[#Headers],[payment
date]])=1,LoanStart,IF(I247&gt;0,EDATE(C247,1),"")),""),"")</f>
        <v>52249</v>
      </c>
      <c r="D248" s="16">
        <f ca="1">IF(ROW()-ROW(Amortization[[#Headers],[opening
balance]])=1,LoanAmount,IF(Amortization[[#This Row],[payment
date]]="",0,INDEX(Amortization[], ROW()-4,8)))</f>
        <v>163953.04379426164</v>
      </c>
      <c r="E248" s="16">
        <f ca="1">IF(ValuesEntered,IF(ROW()-ROW(Amortization[[#Headers],[interest]])=1,-IPMT(InterestRate/12,1,DurationOfLoan-ROWS($C$3:C248)+1,Amortization[[#This Row],[opening
balance]]),IFERROR(-IPMT(InterestRate/12,1,Amortization[[#This Row],['#
remaining]],D249),0)),0)</f>
        <v>542.6028629218896</v>
      </c>
      <c r="F248" s="16">
        <f ca="1">IFERROR(IF(AND(ValuesEntered,Amortization[[#This Row],[payment
date]]&lt;&gt;""),-PPMT(InterestRate/12,1,DurationOfLoan-ROWS($C$3:C248)+1,Amortization[[#This Row],[opening
balance]]),""),0)</f>
        <v>1172.1849176947817</v>
      </c>
      <c r="G248" s="16">
        <f ca="1">IF(Amortization[[#This Row],[payment
date]]="",0,PropertyTaxAmount)</f>
        <v>375</v>
      </c>
      <c r="H248" s="16">
        <f ca="1">IF(Amortization[[#This Row],[payment
date]]="",0,Amortization[[#This Row],[interest]]+Amortization[[#This Row],[principal]]+Amortization[[#This Row],[property
tax]])</f>
        <v>2089.7877806166712</v>
      </c>
      <c r="I248" s="16">
        <f ca="1">IF(Amortization[[#This Row],[payment
date]]="",0,Amortization[[#This Row],[opening
balance]]-Amortization[[#This Row],[principal]])</f>
        <v>162780.85887656687</v>
      </c>
      <c r="J248" s="39">
        <f ca="1">IF(Amortization[[#This Row],[closing
balance]]&gt;0,LastRow-ROW(),0)</f>
        <v>114</v>
      </c>
    </row>
    <row r="249" spans="2:10" ht="15" customHeight="1">
      <c r="B249" s="39">
        <f>ROWS($B$3:B249)</f>
        <v>247</v>
      </c>
      <c r="C249" s="40">
        <f ca="1">IF(ValuesEntered,IF(Amortization[[#This Row],['#]]&lt;=DurationOfLoan,IF(ROW()-ROW(Amortization[[#Headers],[payment
date]])=1,LoanStart,IF(I248&gt;0,EDATE(C248,1),"")),""),"")</f>
        <v>52280</v>
      </c>
      <c r="D249" s="16">
        <f ca="1">IF(ROW()-ROW(Amortization[[#Headers],[opening
balance]])=1,LoanAmount,IF(Amortization[[#This Row],[payment
date]]="",0,INDEX(Amortization[], ROW()-4,8)))</f>
        <v>162780.85887656687</v>
      </c>
      <c r="E249" s="16">
        <f ca="1">IF(ValuesEntered,IF(ROW()-ROW(Amortization[[#Headers],[interest]])=1,-IPMT(InterestRate/12,1,DurationOfLoan-ROWS($C$3:C249)+1,Amortization[[#This Row],[opening
balance]]),IFERROR(-IPMT(InterestRate/12,1,Amortization[[#This Row],['#
remaining]],D250),0)),0)</f>
        <v>538.68255558604369</v>
      </c>
      <c r="F249" s="16">
        <f ca="1">IFERROR(IF(AND(ValuesEntered,Amortization[[#This Row],[payment
date]]&lt;&gt;""),-PPMT(InterestRate/12,1,DurationOfLoan-ROWS($C$3:C249)+1,Amortization[[#This Row],[opening
balance]]),""),0)</f>
        <v>1176.0922007537645</v>
      </c>
      <c r="G249" s="16">
        <f ca="1">IF(Amortization[[#This Row],[payment
date]]="",0,PropertyTaxAmount)</f>
        <v>375</v>
      </c>
      <c r="H249" s="16">
        <f ca="1">IF(Amortization[[#This Row],[payment
date]]="",0,Amortization[[#This Row],[interest]]+Amortization[[#This Row],[principal]]+Amortization[[#This Row],[property
tax]])</f>
        <v>2089.7747563398079</v>
      </c>
      <c r="I249" s="16">
        <f ca="1">IF(Amortization[[#This Row],[payment
date]]="",0,Amortization[[#This Row],[opening
balance]]-Amortization[[#This Row],[principal]])</f>
        <v>161604.76667581309</v>
      </c>
      <c r="J249" s="39">
        <f ca="1">IF(Amortization[[#This Row],[closing
balance]]&gt;0,LastRow-ROW(),0)</f>
        <v>113</v>
      </c>
    </row>
    <row r="250" spans="2:10" ht="15" customHeight="1">
      <c r="B250" s="39">
        <f>ROWS($B$3:B250)</f>
        <v>248</v>
      </c>
      <c r="C250" s="40">
        <f ca="1">IF(ValuesEntered,IF(Amortization[[#This Row],['#]]&lt;=DurationOfLoan,IF(ROW()-ROW(Amortization[[#Headers],[payment
date]])=1,LoanStart,IF(I249&gt;0,EDATE(C249,1),"")),""),"")</f>
        <v>52308</v>
      </c>
      <c r="D250" s="16">
        <f ca="1">IF(ROW()-ROW(Amortization[[#Headers],[opening
balance]])=1,LoanAmount,IF(Amortization[[#This Row],[payment
date]]="",0,INDEX(Amortization[], ROW()-4,8)))</f>
        <v>161604.76667581309</v>
      </c>
      <c r="E250" s="16">
        <f ca="1">IF(ValuesEntered,IF(ROW()-ROW(Amortization[[#Headers],[interest]])=1,-IPMT(InterestRate/12,1,DurationOfLoan-ROWS($C$3:C250)+1,Amortization[[#This Row],[opening
balance]]),IFERROR(-IPMT(InterestRate/12,1,Amortization[[#This Row],['#
remaining]],D251),0)),0)</f>
        <v>534.74918055907835</v>
      </c>
      <c r="F250" s="16">
        <f ca="1">IFERROR(IF(AND(ValuesEntered,Amortization[[#This Row],[payment
date]]&lt;&gt;""),-PPMT(InterestRate/12,1,DurationOfLoan-ROWS($C$3:C250)+1,Amortization[[#This Row],[opening
balance]]),""),0)</f>
        <v>1180.0125080896103</v>
      </c>
      <c r="G250" s="16">
        <f ca="1">IF(Amortization[[#This Row],[payment
date]]="",0,PropertyTaxAmount)</f>
        <v>375</v>
      </c>
      <c r="H250" s="16">
        <f ca="1">IF(Amortization[[#This Row],[payment
date]]="",0,Amortization[[#This Row],[interest]]+Amortization[[#This Row],[principal]]+Amortization[[#This Row],[property
tax]])</f>
        <v>2089.7616886486885</v>
      </c>
      <c r="I250" s="16">
        <f ca="1">IF(Amortization[[#This Row],[payment
date]]="",0,Amortization[[#This Row],[opening
balance]]-Amortization[[#This Row],[principal]])</f>
        <v>160424.7541677235</v>
      </c>
      <c r="J250" s="39">
        <f ca="1">IF(Amortization[[#This Row],[closing
balance]]&gt;0,LastRow-ROW(),0)</f>
        <v>112</v>
      </c>
    </row>
    <row r="251" spans="2:10" ht="15" customHeight="1">
      <c r="B251" s="39">
        <f>ROWS($B$3:B251)</f>
        <v>249</v>
      </c>
      <c r="C251" s="40">
        <f ca="1">IF(ValuesEntered,IF(Amortization[[#This Row],['#]]&lt;=DurationOfLoan,IF(ROW()-ROW(Amortization[[#Headers],[payment
date]])=1,LoanStart,IF(I250&gt;0,EDATE(C250,1),"")),""),"")</f>
        <v>52339</v>
      </c>
      <c r="D251" s="16">
        <f ca="1">IF(ROW()-ROW(Amortization[[#Headers],[opening
balance]])=1,LoanAmount,IF(Amortization[[#This Row],[payment
date]]="",0,INDEX(Amortization[], ROW()-4,8)))</f>
        <v>160424.7541677235</v>
      </c>
      <c r="E251" s="16">
        <f ca="1">IF(ValuesEntered,IF(ROW()-ROW(Amortization[[#Headers],[interest]])=1,-IPMT(InterestRate/12,1,DurationOfLoan-ROWS($C$3:C251)+1,Amortization[[#This Row],[opening
balance]]),IFERROR(-IPMT(InterestRate/12,1,Amortization[[#This Row],['#
remaining]],D252),0)),0)</f>
        <v>530.80269428202314</v>
      </c>
      <c r="F251" s="16">
        <f ca="1">IFERROR(IF(AND(ValuesEntered,Amortization[[#This Row],[payment
date]]&lt;&gt;""),-PPMT(InterestRate/12,1,DurationOfLoan-ROWS($C$3:C251)+1,Amortization[[#This Row],[opening
balance]]),""),0)</f>
        <v>1183.9458831165757</v>
      </c>
      <c r="G251" s="16">
        <f ca="1">IF(Amortization[[#This Row],[payment
date]]="",0,PropertyTaxAmount)</f>
        <v>375</v>
      </c>
      <c r="H251" s="16">
        <f ca="1">IF(Amortization[[#This Row],[payment
date]]="",0,Amortization[[#This Row],[interest]]+Amortization[[#This Row],[principal]]+Amortization[[#This Row],[property
tax]])</f>
        <v>2089.7485773985991</v>
      </c>
      <c r="I251" s="16">
        <f ca="1">IF(Amortization[[#This Row],[payment
date]]="",0,Amortization[[#This Row],[opening
balance]]-Amortization[[#This Row],[principal]])</f>
        <v>159240.80828460693</v>
      </c>
      <c r="J251" s="39">
        <f ca="1">IF(Amortization[[#This Row],[closing
balance]]&gt;0,LastRow-ROW(),0)</f>
        <v>111</v>
      </c>
    </row>
    <row r="252" spans="2:10" ht="15" customHeight="1">
      <c r="B252" s="39">
        <f>ROWS($B$3:B252)</f>
        <v>250</v>
      </c>
      <c r="C252" s="40">
        <f ca="1">IF(ValuesEntered,IF(Amortization[[#This Row],['#]]&lt;=DurationOfLoan,IF(ROW()-ROW(Amortization[[#Headers],[payment
date]])=1,LoanStart,IF(I251&gt;0,EDATE(C251,1),"")),""),"")</f>
        <v>52369</v>
      </c>
      <c r="D252" s="16">
        <f ca="1">IF(ROW()-ROW(Amortization[[#Headers],[opening
balance]])=1,LoanAmount,IF(Amortization[[#This Row],[payment
date]]="",0,INDEX(Amortization[], ROW()-4,8)))</f>
        <v>159240.80828460693</v>
      </c>
      <c r="E252" s="16">
        <f ca="1">IF(ValuesEntered,IF(ROW()-ROW(Amortization[[#Headers],[interest]])=1,-IPMT(InterestRate/12,1,DurationOfLoan-ROWS($C$3:C252)+1,Amortization[[#This Row],[opening
balance]]),IFERROR(-IPMT(InterestRate/12,1,Amortization[[#This Row],['#
remaining]],D253),0)),0)</f>
        <v>526.84305305071098</v>
      </c>
      <c r="F252" s="16">
        <f ca="1">IFERROR(IF(AND(ValuesEntered,Amortization[[#This Row],[payment
date]]&lt;&gt;""),-PPMT(InterestRate/12,1,DurationOfLoan-ROWS($C$3:C252)+1,Amortization[[#This Row],[opening
balance]]),""),0)</f>
        <v>1187.892369393631</v>
      </c>
      <c r="G252" s="16">
        <f ca="1">IF(Amortization[[#This Row],[payment
date]]="",0,PropertyTaxAmount)</f>
        <v>375</v>
      </c>
      <c r="H252" s="16">
        <f ca="1">IF(Amortization[[#This Row],[payment
date]]="",0,Amortization[[#This Row],[interest]]+Amortization[[#This Row],[principal]]+Amortization[[#This Row],[property
tax]])</f>
        <v>2089.735422444342</v>
      </c>
      <c r="I252" s="16">
        <f ca="1">IF(Amortization[[#This Row],[payment
date]]="",0,Amortization[[#This Row],[opening
balance]]-Amortization[[#This Row],[principal]])</f>
        <v>158052.91591521329</v>
      </c>
      <c r="J252" s="39">
        <f ca="1">IF(Amortization[[#This Row],[closing
balance]]&gt;0,LastRow-ROW(),0)</f>
        <v>110</v>
      </c>
    </row>
    <row r="253" spans="2:10" ht="15" customHeight="1">
      <c r="B253" s="39">
        <f>ROWS($B$3:B253)</f>
        <v>251</v>
      </c>
      <c r="C253" s="40">
        <f ca="1">IF(ValuesEntered,IF(Amortization[[#This Row],['#]]&lt;=DurationOfLoan,IF(ROW()-ROW(Amortization[[#Headers],[payment
date]])=1,LoanStart,IF(I252&gt;0,EDATE(C252,1),"")),""),"")</f>
        <v>52400</v>
      </c>
      <c r="D253" s="16">
        <f ca="1">IF(ROW()-ROW(Amortization[[#Headers],[opening
balance]])=1,LoanAmount,IF(Amortization[[#This Row],[payment
date]]="",0,INDEX(Amortization[], ROW()-4,8)))</f>
        <v>158052.91591521329</v>
      </c>
      <c r="E253" s="16">
        <f ca="1">IF(ValuesEntered,IF(ROW()-ROW(Amortization[[#Headers],[interest]])=1,-IPMT(InterestRate/12,1,DurationOfLoan-ROWS($C$3:C253)+1,Amortization[[#This Row],[opening
balance]]),IFERROR(-IPMT(InterestRate/12,1,Amortization[[#This Row],['#
remaining]],D254),0)),0)</f>
        <v>522.87021301529455</v>
      </c>
      <c r="F253" s="16">
        <f ca="1">IFERROR(IF(AND(ValuesEntered,Amortization[[#This Row],[payment
date]]&lt;&gt;""),-PPMT(InterestRate/12,1,DurationOfLoan-ROWS($C$3:C253)+1,Amortization[[#This Row],[opening
balance]]),""),0)</f>
        <v>1191.8520106249432</v>
      </c>
      <c r="G253" s="16">
        <f ca="1">IF(Amortization[[#This Row],[payment
date]]="",0,PropertyTaxAmount)</f>
        <v>375</v>
      </c>
      <c r="H253" s="16">
        <f ca="1">IF(Amortization[[#This Row],[payment
date]]="",0,Amortization[[#This Row],[interest]]+Amortization[[#This Row],[principal]]+Amortization[[#This Row],[property
tax]])</f>
        <v>2089.7222236402376</v>
      </c>
      <c r="I253" s="16">
        <f ca="1">IF(Amortization[[#This Row],[payment
date]]="",0,Amortization[[#This Row],[opening
balance]]-Amortization[[#This Row],[principal]])</f>
        <v>156861.06390458834</v>
      </c>
      <c r="J253" s="39">
        <f ca="1">IF(Amortization[[#This Row],[closing
balance]]&gt;0,LastRow-ROW(),0)</f>
        <v>109</v>
      </c>
    </row>
    <row r="254" spans="2:10" ht="15" customHeight="1">
      <c r="B254" s="39">
        <f>ROWS($B$3:B254)</f>
        <v>252</v>
      </c>
      <c r="C254" s="40">
        <f ca="1">IF(ValuesEntered,IF(Amortization[[#This Row],['#]]&lt;=DurationOfLoan,IF(ROW()-ROW(Amortization[[#Headers],[payment
date]])=1,LoanStart,IF(I253&gt;0,EDATE(C253,1),"")),""),"")</f>
        <v>52430</v>
      </c>
      <c r="D254" s="16">
        <f ca="1">IF(ROW()-ROW(Amortization[[#Headers],[opening
balance]])=1,LoanAmount,IF(Amortization[[#This Row],[payment
date]]="",0,INDEX(Amortization[], ROW()-4,8)))</f>
        <v>156861.06390458834</v>
      </c>
      <c r="E254" s="16">
        <f ca="1">IF(ValuesEntered,IF(ROW()-ROW(Amortization[[#Headers],[interest]])=1,-IPMT(InterestRate/12,1,DurationOfLoan-ROWS($C$3:C254)+1,Amortization[[#This Row],[opening
balance]]),IFERROR(-IPMT(InterestRate/12,1,Amortization[[#This Row],['#
remaining]],D255),0)),0)</f>
        <v>518.88413017975995</v>
      </c>
      <c r="F254" s="16">
        <f ca="1">IFERROR(IF(AND(ValuesEntered,Amortization[[#This Row],[payment
date]]&lt;&gt;""),-PPMT(InterestRate/12,1,DurationOfLoan-ROWS($C$3:C254)+1,Amortization[[#This Row],[opening
balance]]),""),0)</f>
        <v>1195.8248506603597</v>
      </c>
      <c r="G254" s="16">
        <f ca="1">IF(Amortization[[#This Row],[payment
date]]="",0,PropertyTaxAmount)</f>
        <v>375</v>
      </c>
      <c r="H254" s="16">
        <f ca="1">IF(Amortization[[#This Row],[payment
date]]="",0,Amortization[[#This Row],[interest]]+Amortization[[#This Row],[principal]]+Amortization[[#This Row],[property
tax]])</f>
        <v>2089.7089808401197</v>
      </c>
      <c r="I254" s="16">
        <f ca="1">IF(Amortization[[#This Row],[payment
date]]="",0,Amortization[[#This Row],[opening
balance]]-Amortization[[#This Row],[principal]])</f>
        <v>155665.23905392797</v>
      </c>
      <c r="J254" s="39">
        <f ca="1">IF(Amortization[[#This Row],[closing
balance]]&gt;0,LastRow-ROW(),0)</f>
        <v>108</v>
      </c>
    </row>
    <row r="255" spans="2:10" ht="15" customHeight="1">
      <c r="B255" s="39">
        <f>ROWS($B$3:B255)</f>
        <v>253</v>
      </c>
      <c r="C255" s="40">
        <f ca="1">IF(ValuesEntered,IF(Amortization[[#This Row],['#]]&lt;=DurationOfLoan,IF(ROW()-ROW(Amortization[[#Headers],[payment
date]])=1,LoanStart,IF(I254&gt;0,EDATE(C254,1),"")),""),"")</f>
        <v>52461</v>
      </c>
      <c r="D255" s="16">
        <f ca="1">IF(ROW()-ROW(Amortization[[#Headers],[opening
balance]])=1,LoanAmount,IF(Amortization[[#This Row],[payment
date]]="",0,INDEX(Amortization[], ROW()-4,8)))</f>
        <v>155665.23905392797</v>
      </c>
      <c r="E255" s="16">
        <f ca="1">IF(ValuesEntered,IF(ROW()-ROW(Amortization[[#Headers],[interest]])=1,-IPMT(InterestRate/12,1,DurationOfLoan-ROWS($C$3:C255)+1,Amortization[[#This Row],[opening
balance]]),IFERROR(-IPMT(InterestRate/12,1,Amortization[[#This Row],['#
remaining]],D256),0)),0)</f>
        <v>514.8847604014403</v>
      </c>
      <c r="F255" s="16">
        <f ca="1">IFERROR(IF(AND(ValuesEntered,Amortization[[#This Row],[payment
date]]&lt;&gt;""),-PPMT(InterestRate/12,1,DurationOfLoan-ROWS($C$3:C255)+1,Amortization[[#This Row],[opening
balance]]),""),0)</f>
        <v>1199.810933495894</v>
      </c>
      <c r="G255" s="16">
        <f ca="1">IF(Amortization[[#This Row],[payment
date]]="",0,PropertyTaxAmount)</f>
        <v>375</v>
      </c>
      <c r="H255" s="16">
        <f ca="1">IF(Amortization[[#This Row],[payment
date]]="",0,Amortization[[#This Row],[interest]]+Amortization[[#This Row],[principal]]+Amortization[[#This Row],[property
tax]])</f>
        <v>2089.6956938973344</v>
      </c>
      <c r="I255" s="16">
        <f ca="1">IF(Amortization[[#This Row],[payment
date]]="",0,Amortization[[#This Row],[opening
balance]]-Amortization[[#This Row],[principal]])</f>
        <v>154465.42812043207</v>
      </c>
      <c r="J255" s="39">
        <f ca="1">IF(Amortization[[#This Row],[closing
balance]]&gt;0,LastRow-ROW(),0)</f>
        <v>107</v>
      </c>
    </row>
    <row r="256" spans="2:10" ht="15" customHeight="1">
      <c r="B256" s="39">
        <f>ROWS($B$3:B256)</f>
        <v>254</v>
      </c>
      <c r="C256" s="40">
        <f ca="1">IF(ValuesEntered,IF(Amortization[[#This Row],['#]]&lt;=DurationOfLoan,IF(ROW()-ROW(Amortization[[#Headers],[payment
date]])=1,LoanStart,IF(I255&gt;0,EDATE(C255,1),"")),""),"")</f>
        <v>52492</v>
      </c>
      <c r="D256" s="16">
        <f ca="1">IF(ROW()-ROW(Amortization[[#Headers],[opening
balance]])=1,LoanAmount,IF(Amortization[[#This Row],[payment
date]]="",0,INDEX(Amortization[], ROW()-4,8)))</f>
        <v>154465.42812043207</v>
      </c>
      <c r="E256" s="16">
        <f ca="1">IF(ValuesEntered,IF(ROW()-ROW(Amortization[[#Headers],[interest]])=1,-IPMT(InterestRate/12,1,DurationOfLoan-ROWS($C$3:C256)+1,Amortization[[#This Row],[opening
balance]]),IFERROR(-IPMT(InterestRate/12,1,Amortization[[#This Row],['#
remaining]],D257),0)),0)</f>
        <v>510.8720593905262</v>
      </c>
      <c r="F256" s="16">
        <f ca="1">IFERROR(IF(AND(ValuesEntered,Amortization[[#This Row],[payment
date]]&lt;&gt;""),-PPMT(InterestRate/12,1,DurationOfLoan-ROWS($C$3:C256)+1,Amortization[[#This Row],[opening
balance]]),""),0)</f>
        <v>1203.8103032742138</v>
      </c>
      <c r="G256" s="16">
        <f ca="1">IF(Amortization[[#This Row],[payment
date]]="",0,PropertyTaxAmount)</f>
        <v>375</v>
      </c>
      <c r="H256" s="16">
        <f ca="1">IF(Amortization[[#This Row],[payment
date]]="",0,Amortization[[#This Row],[interest]]+Amortization[[#This Row],[principal]]+Amortization[[#This Row],[property
tax]])</f>
        <v>2089.6823626647401</v>
      </c>
      <c r="I256" s="16">
        <f ca="1">IF(Amortization[[#This Row],[payment
date]]="",0,Amortization[[#This Row],[opening
balance]]-Amortization[[#This Row],[principal]])</f>
        <v>153261.61781715785</v>
      </c>
      <c r="J256" s="39">
        <f ca="1">IF(Amortization[[#This Row],[closing
balance]]&gt;0,LastRow-ROW(),0)</f>
        <v>106</v>
      </c>
    </row>
    <row r="257" spans="2:10" ht="15" customHeight="1">
      <c r="B257" s="39">
        <f>ROWS($B$3:B257)</f>
        <v>255</v>
      </c>
      <c r="C257" s="40">
        <f ca="1">IF(ValuesEntered,IF(Amortization[[#This Row],['#]]&lt;=DurationOfLoan,IF(ROW()-ROW(Amortization[[#Headers],[payment
date]])=1,LoanStart,IF(I256&gt;0,EDATE(C256,1),"")),""),"")</f>
        <v>52522</v>
      </c>
      <c r="D257" s="16">
        <f ca="1">IF(ROW()-ROW(Amortization[[#Headers],[opening
balance]])=1,LoanAmount,IF(Amortization[[#This Row],[payment
date]]="",0,INDEX(Amortization[], ROW()-4,8)))</f>
        <v>153261.61781715785</v>
      </c>
      <c r="E257" s="16">
        <f ca="1">IF(ValuesEntered,IF(ROW()-ROW(Amortization[[#Headers],[interest]])=1,-IPMT(InterestRate/12,1,DurationOfLoan-ROWS($C$3:C257)+1,Amortization[[#This Row],[opening
balance]]),IFERROR(-IPMT(InterestRate/12,1,Amortization[[#This Row],['#
remaining]],D258),0)),0)</f>
        <v>506.84598270957576</v>
      </c>
      <c r="F257" s="16">
        <f ca="1">IFERROR(IF(AND(ValuesEntered,Amortization[[#This Row],[payment
date]]&lt;&gt;""),-PPMT(InterestRate/12,1,DurationOfLoan-ROWS($C$3:C257)+1,Amortization[[#This Row],[opening
balance]]),""),0)</f>
        <v>1207.8230042851276</v>
      </c>
      <c r="G257" s="16">
        <f ca="1">IF(Amortization[[#This Row],[payment
date]]="",0,PropertyTaxAmount)</f>
        <v>375</v>
      </c>
      <c r="H257" s="16">
        <f ca="1">IF(Amortization[[#This Row],[payment
date]]="",0,Amortization[[#This Row],[interest]]+Amortization[[#This Row],[principal]]+Amortization[[#This Row],[property
tax]])</f>
        <v>2089.6689869947031</v>
      </c>
      <c r="I257" s="16">
        <f ca="1">IF(Amortization[[#This Row],[payment
date]]="",0,Amortization[[#This Row],[opening
balance]]-Amortization[[#This Row],[principal]])</f>
        <v>152053.79481287271</v>
      </c>
      <c r="J257" s="39">
        <f ca="1">IF(Amortization[[#This Row],[closing
balance]]&gt;0,LastRow-ROW(),0)</f>
        <v>105</v>
      </c>
    </row>
    <row r="258" spans="2:10" ht="15" customHeight="1">
      <c r="B258" s="39">
        <f>ROWS($B$3:B258)</f>
        <v>256</v>
      </c>
      <c r="C258" s="40">
        <f ca="1">IF(ValuesEntered,IF(Amortization[[#This Row],['#]]&lt;=DurationOfLoan,IF(ROW()-ROW(Amortization[[#Headers],[payment
date]])=1,LoanStart,IF(I257&gt;0,EDATE(C257,1),"")),""),"")</f>
        <v>52553</v>
      </c>
      <c r="D258" s="16">
        <f ca="1">IF(ROW()-ROW(Amortization[[#Headers],[opening
balance]])=1,LoanAmount,IF(Amortization[[#This Row],[payment
date]]="",0,INDEX(Amortization[], ROW()-4,8)))</f>
        <v>152053.79481287271</v>
      </c>
      <c r="E258" s="16">
        <f ca="1">IF(ValuesEntered,IF(ROW()-ROW(Amortization[[#Headers],[interest]])=1,-IPMT(InterestRate/12,1,DurationOfLoan-ROWS($C$3:C258)+1,Amortization[[#This Row],[opening
balance]]),IFERROR(-IPMT(InterestRate/12,1,Amortization[[#This Row],['#
remaining]],D259),0)),0)</f>
        <v>502.80648577302213</v>
      </c>
      <c r="F258" s="16">
        <f ca="1">IFERROR(IF(AND(ValuesEntered,Amortization[[#This Row],[payment
date]]&lt;&gt;""),-PPMT(InterestRate/12,1,DurationOfLoan-ROWS($C$3:C258)+1,Amortization[[#This Row],[opening
balance]]),""),0)</f>
        <v>1211.8490809660777</v>
      </c>
      <c r="G258" s="16">
        <f ca="1">IF(Amortization[[#This Row],[payment
date]]="",0,PropertyTaxAmount)</f>
        <v>375</v>
      </c>
      <c r="H258" s="16">
        <f ca="1">IF(Amortization[[#This Row],[payment
date]]="",0,Amortization[[#This Row],[interest]]+Amortization[[#This Row],[principal]]+Amortization[[#This Row],[property
tax]])</f>
        <v>2089.6555667390999</v>
      </c>
      <c r="I258" s="16">
        <f ca="1">IF(Amortization[[#This Row],[payment
date]]="",0,Amortization[[#This Row],[opening
balance]]-Amortization[[#This Row],[principal]])</f>
        <v>150841.94573190663</v>
      </c>
      <c r="J258" s="39">
        <f ca="1">IF(Amortization[[#This Row],[closing
balance]]&gt;0,LastRow-ROW(),0)</f>
        <v>104</v>
      </c>
    </row>
    <row r="259" spans="2:10" ht="15" customHeight="1">
      <c r="B259" s="39">
        <f>ROWS($B$3:B259)</f>
        <v>257</v>
      </c>
      <c r="C259" s="40">
        <f ca="1">IF(ValuesEntered,IF(Amortization[[#This Row],['#]]&lt;=DurationOfLoan,IF(ROW()-ROW(Amortization[[#Headers],[payment
date]])=1,LoanStart,IF(I258&gt;0,EDATE(C258,1),"")),""),"")</f>
        <v>52583</v>
      </c>
      <c r="D259" s="16">
        <f ca="1">IF(ROW()-ROW(Amortization[[#Headers],[opening
balance]])=1,LoanAmount,IF(Amortization[[#This Row],[payment
date]]="",0,INDEX(Amortization[], ROW()-4,8)))</f>
        <v>150841.94573190663</v>
      </c>
      <c r="E259" s="16">
        <f ca="1">IF(ValuesEntered,IF(ROW()-ROW(Amortization[[#Headers],[interest]])=1,-IPMT(InterestRate/12,1,DurationOfLoan-ROWS($C$3:C259)+1,Amortization[[#This Row],[opening
balance]]),IFERROR(-IPMT(InterestRate/12,1,Amortization[[#This Row],['#
remaining]],D260),0)),0)</f>
        <v>498.75352384668003</v>
      </c>
      <c r="F259" s="16">
        <f ca="1">IFERROR(IF(AND(ValuesEntered,Amortization[[#This Row],[payment
date]]&lt;&gt;""),-PPMT(InterestRate/12,1,DurationOfLoan-ROWS($C$3:C259)+1,Amortization[[#This Row],[opening
balance]]),""),0)</f>
        <v>1215.8885779026311</v>
      </c>
      <c r="G259" s="16">
        <f ca="1">IF(Amortization[[#This Row],[payment
date]]="",0,PropertyTaxAmount)</f>
        <v>375</v>
      </c>
      <c r="H259" s="16">
        <f ca="1">IF(Amortization[[#This Row],[payment
date]]="",0,Amortization[[#This Row],[interest]]+Amortization[[#This Row],[principal]]+Amortization[[#This Row],[property
tax]])</f>
        <v>2089.6421017493112</v>
      </c>
      <c r="I259" s="16">
        <f ca="1">IF(Amortization[[#This Row],[payment
date]]="",0,Amortization[[#This Row],[opening
balance]]-Amortization[[#This Row],[principal]])</f>
        <v>149626.057154004</v>
      </c>
      <c r="J259" s="39">
        <f ca="1">IF(Amortization[[#This Row],[closing
balance]]&gt;0,LastRow-ROW(),0)</f>
        <v>103</v>
      </c>
    </row>
    <row r="260" spans="2:10" ht="15" customHeight="1">
      <c r="B260" s="39">
        <f>ROWS($B$3:B260)</f>
        <v>258</v>
      </c>
      <c r="C260" s="40">
        <f ca="1">IF(ValuesEntered,IF(Amortization[[#This Row],['#]]&lt;=DurationOfLoan,IF(ROW()-ROW(Amortization[[#Headers],[payment
date]])=1,LoanStart,IF(I259&gt;0,EDATE(C259,1),"")),""),"")</f>
        <v>52614</v>
      </c>
      <c r="D260" s="16">
        <f ca="1">IF(ROW()-ROW(Amortization[[#Headers],[opening
balance]])=1,LoanAmount,IF(Amortization[[#This Row],[payment
date]]="",0,INDEX(Amortization[], ROW()-4,8)))</f>
        <v>149626.057154004</v>
      </c>
      <c r="E260" s="16">
        <f ca="1">IF(ValuesEntered,IF(ROW()-ROW(Amortization[[#Headers],[interest]])=1,-IPMT(InterestRate/12,1,DurationOfLoan-ROWS($C$3:C260)+1,Amortization[[#This Row],[opening
balance]]),IFERROR(-IPMT(InterestRate/12,1,Amortization[[#This Row],['#
remaining]],D261),0)),0)</f>
        <v>494.68705204725006</v>
      </c>
      <c r="F260" s="16">
        <f ca="1">IFERROR(IF(AND(ValuesEntered,Amortization[[#This Row],[payment
date]]&lt;&gt;""),-PPMT(InterestRate/12,1,DurationOfLoan-ROWS($C$3:C260)+1,Amortization[[#This Row],[opening
balance]]),""),0)</f>
        <v>1219.9415398289736</v>
      </c>
      <c r="G260" s="16">
        <f ca="1">IF(Amortization[[#This Row],[payment
date]]="",0,PropertyTaxAmount)</f>
        <v>375</v>
      </c>
      <c r="H260" s="16">
        <f ca="1">IF(Amortization[[#This Row],[payment
date]]="",0,Amortization[[#This Row],[interest]]+Amortization[[#This Row],[principal]]+Amortization[[#This Row],[property
tax]])</f>
        <v>2089.6285918762237</v>
      </c>
      <c r="I260" s="16">
        <f ca="1">IF(Amortization[[#This Row],[payment
date]]="",0,Amortization[[#This Row],[opening
balance]]-Amortization[[#This Row],[principal]])</f>
        <v>148406.11561417501</v>
      </c>
      <c r="J260" s="39">
        <f ca="1">IF(Amortization[[#This Row],[closing
balance]]&gt;0,LastRow-ROW(),0)</f>
        <v>102</v>
      </c>
    </row>
    <row r="261" spans="2:10" ht="15" customHeight="1">
      <c r="B261" s="39">
        <f>ROWS($B$3:B261)</f>
        <v>259</v>
      </c>
      <c r="C261" s="40">
        <f ca="1">IF(ValuesEntered,IF(Amortization[[#This Row],['#]]&lt;=DurationOfLoan,IF(ROW()-ROW(Amortization[[#Headers],[payment
date]])=1,LoanStart,IF(I260&gt;0,EDATE(C260,1),"")),""),"")</f>
        <v>52645</v>
      </c>
      <c r="D261" s="16">
        <f ca="1">IF(ROW()-ROW(Amortization[[#Headers],[opening
balance]])=1,LoanAmount,IF(Amortization[[#This Row],[payment
date]]="",0,INDEX(Amortization[], ROW()-4,8)))</f>
        <v>148406.11561417501</v>
      </c>
      <c r="E261" s="16">
        <f ca="1">IF(ValuesEntered,IF(ROW()-ROW(Amortization[[#Headers],[interest]])=1,-IPMT(InterestRate/12,1,DurationOfLoan-ROWS($C$3:C261)+1,Amortization[[#This Row],[opening
balance]]),IFERROR(-IPMT(InterestRate/12,1,Amortization[[#This Row],['#
remaining]],D262),0)),0)</f>
        <v>490.60702534182207</v>
      </c>
      <c r="F261" s="16">
        <f ca="1">IFERROR(IF(AND(ValuesEntered,Amortization[[#This Row],[payment
date]]&lt;&gt;""),-PPMT(InterestRate/12,1,DurationOfLoan-ROWS($C$3:C261)+1,Amortization[[#This Row],[opening
balance]]),""),0)</f>
        <v>1224.0080116284034</v>
      </c>
      <c r="G261" s="16">
        <f ca="1">IF(Amortization[[#This Row],[payment
date]]="",0,PropertyTaxAmount)</f>
        <v>375</v>
      </c>
      <c r="H261" s="16">
        <f ca="1">IF(Amortization[[#This Row],[payment
date]]="",0,Amortization[[#This Row],[interest]]+Amortization[[#This Row],[principal]]+Amortization[[#This Row],[property
tax]])</f>
        <v>2089.6150369702254</v>
      </c>
      <c r="I261" s="16">
        <f ca="1">IF(Amortization[[#This Row],[payment
date]]="",0,Amortization[[#This Row],[opening
balance]]-Amortization[[#This Row],[principal]])</f>
        <v>147182.1076025466</v>
      </c>
      <c r="J261" s="39">
        <f ca="1">IF(Amortization[[#This Row],[closing
balance]]&gt;0,LastRow-ROW(),0)</f>
        <v>101</v>
      </c>
    </row>
    <row r="262" spans="2:10" ht="15" customHeight="1">
      <c r="B262" s="39">
        <f>ROWS($B$3:B262)</f>
        <v>260</v>
      </c>
      <c r="C262" s="40">
        <f ca="1">IF(ValuesEntered,IF(Amortization[[#This Row],['#]]&lt;=DurationOfLoan,IF(ROW()-ROW(Amortization[[#Headers],[payment
date]])=1,LoanStart,IF(I261&gt;0,EDATE(C261,1),"")),""),"")</f>
        <v>52674</v>
      </c>
      <c r="D262" s="16">
        <f ca="1">IF(ROW()-ROW(Amortization[[#Headers],[opening
balance]])=1,LoanAmount,IF(Amortization[[#This Row],[payment
date]]="",0,INDEX(Amortization[], ROW()-4,8)))</f>
        <v>147182.1076025466</v>
      </c>
      <c r="E262" s="16">
        <f ca="1">IF(ValuesEntered,IF(ROW()-ROW(Amortization[[#Headers],[interest]])=1,-IPMT(InterestRate/12,1,DurationOfLoan-ROWS($C$3:C262)+1,Amortization[[#This Row],[opening
balance]]),IFERROR(-IPMT(InterestRate/12,1,Amortization[[#This Row],['#
remaining]],D263),0)),0)</f>
        <v>486.51339854737591</v>
      </c>
      <c r="F262" s="16">
        <f ca="1">IFERROR(IF(AND(ValuesEntered,Amortization[[#This Row],[payment
date]]&lt;&gt;""),-PPMT(InterestRate/12,1,DurationOfLoan-ROWS($C$3:C262)+1,Amortization[[#This Row],[opening
balance]]),""),0)</f>
        <v>1228.0880383338315</v>
      </c>
      <c r="G262" s="16">
        <f ca="1">IF(Amortization[[#This Row],[payment
date]]="",0,PropertyTaxAmount)</f>
        <v>375</v>
      </c>
      <c r="H262" s="16">
        <f ca="1">IF(Amortization[[#This Row],[payment
date]]="",0,Amortization[[#This Row],[interest]]+Amortization[[#This Row],[principal]]+Amortization[[#This Row],[property
tax]])</f>
        <v>2089.6014368812075</v>
      </c>
      <c r="I262" s="16">
        <f ca="1">IF(Amortization[[#This Row],[payment
date]]="",0,Amortization[[#This Row],[opening
balance]]-Amortization[[#This Row],[principal]])</f>
        <v>145954.01956421277</v>
      </c>
      <c r="J262" s="39">
        <f ca="1">IF(Amortization[[#This Row],[closing
balance]]&gt;0,LastRow-ROW(),0)</f>
        <v>100</v>
      </c>
    </row>
    <row r="263" spans="2:10" ht="15" customHeight="1">
      <c r="B263" s="39">
        <f>ROWS($B$3:B263)</f>
        <v>261</v>
      </c>
      <c r="C263" s="40">
        <f ca="1">IF(ValuesEntered,IF(Amortization[[#This Row],['#]]&lt;=DurationOfLoan,IF(ROW()-ROW(Amortization[[#Headers],[payment
date]])=1,LoanStart,IF(I262&gt;0,EDATE(C262,1),"")),""),"")</f>
        <v>52705</v>
      </c>
      <c r="D263" s="16">
        <f ca="1">IF(ROW()-ROW(Amortization[[#Headers],[opening
balance]])=1,LoanAmount,IF(Amortization[[#This Row],[payment
date]]="",0,INDEX(Amortization[], ROW()-4,8)))</f>
        <v>145954.01956421277</v>
      </c>
      <c r="E263" s="16">
        <f ca="1">IF(ValuesEntered,IF(ROW()-ROW(Amortization[[#Headers],[interest]])=1,-IPMT(InterestRate/12,1,DurationOfLoan-ROWS($C$3:C263)+1,Amortization[[#This Row],[opening
balance]]),IFERROR(-IPMT(InterestRate/12,1,Amortization[[#This Row],['#
remaining]],D264),0)),0)</f>
        <v>482.40612633028167</v>
      </c>
      <c r="F263" s="16">
        <f ca="1">IFERROR(IF(AND(ValuesEntered,Amortization[[#This Row],[payment
date]]&lt;&gt;""),-PPMT(InterestRate/12,1,DurationOfLoan-ROWS($C$3:C263)+1,Amortization[[#This Row],[opening
balance]]),""),0)</f>
        <v>1232.1816651282775</v>
      </c>
      <c r="G263" s="16">
        <f ca="1">IF(Amortization[[#This Row],[payment
date]]="",0,PropertyTaxAmount)</f>
        <v>375</v>
      </c>
      <c r="H263" s="16">
        <f ca="1">IF(Amortization[[#This Row],[payment
date]]="",0,Amortization[[#This Row],[interest]]+Amortization[[#This Row],[principal]]+Amortization[[#This Row],[property
tax]])</f>
        <v>2089.587791458559</v>
      </c>
      <c r="I263" s="16">
        <f ca="1">IF(Amortization[[#This Row],[payment
date]]="",0,Amortization[[#This Row],[opening
balance]]-Amortization[[#This Row],[principal]])</f>
        <v>144721.83789908449</v>
      </c>
      <c r="J263" s="39">
        <f ca="1">IF(Amortization[[#This Row],[closing
balance]]&gt;0,LastRow-ROW(),0)</f>
        <v>99</v>
      </c>
    </row>
    <row r="264" spans="2:10" ht="15" customHeight="1">
      <c r="B264" s="39">
        <f>ROWS($B$3:B264)</f>
        <v>262</v>
      </c>
      <c r="C264" s="40">
        <f ca="1">IF(ValuesEntered,IF(Amortization[[#This Row],['#]]&lt;=DurationOfLoan,IF(ROW()-ROW(Amortization[[#Headers],[payment
date]])=1,LoanStart,IF(I263&gt;0,EDATE(C263,1),"")),""),"")</f>
        <v>52735</v>
      </c>
      <c r="D264" s="16">
        <f ca="1">IF(ROW()-ROW(Amortization[[#Headers],[opening
balance]])=1,LoanAmount,IF(Amortization[[#This Row],[payment
date]]="",0,INDEX(Amortization[], ROW()-4,8)))</f>
        <v>144721.83789908449</v>
      </c>
      <c r="E264" s="16">
        <f ca="1">IF(ValuesEntered,IF(ROW()-ROW(Amortization[[#Headers],[interest]])=1,-IPMT(InterestRate/12,1,DurationOfLoan-ROWS($C$3:C264)+1,Amortization[[#This Row],[opening
balance]]),IFERROR(-IPMT(InterestRate/12,1,Amortization[[#This Row],['#
remaining]],D265),0)),0)</f>
        <v>478.28516320579706</v>
      </c>
      <c r="F264" s="16">
        <f ca="1">IFERROR(IF(AND(ValuesEntered,Amortization[[#This Row],[payment
date]]&lt;&gt;""),-PPMT(InterestRate/12,1,DurationOfLoan-ROWS($C$3:C264)+1,Amortization[[#This Row],[opening
balance]]),""),0)</f>
        <v>1236.2889373453718</v>
      </c>
      <c r="G264" s="16">
        <f ca="1">IF(Amortization[[#This Row],[payment
date]]="",0,PropertyTaxAmount)</f>
        <v>375</v>
      </c>
      <c r="H264" s="16">
        <f ca="1">IF(Amortization[[#This Row],[payment
date]]="",0,Amortization[[#This Row],[interest]]+Amortization[[#This Row],[principal]]+Amortization[[#This Row],[property
tax]])</f>
        <v>2089.5741005511691</v>
      </c>
      <c r="I264" s="16">
        <f ca="1">IF(Amortization[[#This Row],[payment
date]]="",0,Amortization[[#This Row],[opening
balance]]-Amortization[[#This Row],[principal]])</f>
        <v>143485.54896173911</v>
      </c>
      <c r="J264" s="39">
        <f ca="1">IF(Amortization[[#This Row],[closing
balance]]&gt;0,LastRow-ROW(),0)</f>
        <v>98</v>
      </c>
    </row>
    <row r="265" spans="2:10" ht="15" customHeight="1">
      <c r="B265" s="39">
        <f>ROWS($B$3:B265)</f>
        <v>263</v>
      </c>
      <c r="C265" s="40">
        <f ca="1">IF(ValuesEntered,IF(Amortization[[#This Row],['#]]&lt;=DurationOfLoan,IF(ROW()-ROW(Amortization[[#Headers],[payment
date]])=1,LoanStart,IF(I264&gt;0,EDATE(C264,1),"")),""),"")</f>
        <v>52766</v>
      </c>
      <c r="D265" s="16">
        <f ca="1">IF(ROW()-ROW(Amortization[[#Headers],[opening
balance]])=1,LoanAmount,IF(Amortization[[#This Row],[payment
date]]="",0,INDEX(Amortization[], ROW()-4,8)))</f>
        <v>143485.54896173911</v>
      </c>
      <c r="E265" s="16">
        <f ca="1">IF(ValuesEntered,IF(ROW()-ROW(Amortization[[#Headers],[interest]])=1,-IPMT(InterestRate/12,1,DurationOfLoan-ROWS($C$3:C265)+1,Amortization[[#This Row],[opening
balance]]),IFERROR(-IPMT(InterestRate/12,1,Amortization[[#This Row],['#
remaining]],D266),0)),0)</f>
        <v>474.15046353756424</v>
      </c>
      <c r="F265" s="16">
        <f ca="1">IFERROR(IF(AND(ValuesEntered,Amortization[[#This Row],[payment
date]]&lt;&gt;""),-PPMT(InterestRate/12,1,DurationOfLoan-ROWS($C$3:C265)+1,Amortization[[#This Row],[opening
balance]]),""),0)</f>
        <v>1240.4099004698562</v>
      </c>
      <c r="G265" s="16">
        <f ca="1">IF(Amortization[[#This Row],[payment
date]]="",0,PropertyTaxAmount)</f>
        <v>375</v>
      </c>
      <c r="H265" s="16">
        <f ca="1">IF(Amortization[[#This Row],[payment
date]]="",0,Amortization[[#This Row],[interest]]+Amortization[[#This Row],[principal]]+Amortization[[#This Row],[property
tax]])</f>
        <v>2089.5603640074205</v>
      </c>
      <c r="I265" s="16">
        <f ca="1">IF(Amortization[[#This Row],[payment
date]]="",0,Amortization[[#This Row],[opening
balance]]-Amortization[[#This Row],[principal]])</f>
        <v>142245.13906126926</v>
      </c>
      <c r="J265" s="39">
        <f ca="1">IF(Amortization[[#This Row],[closing
balance]]&gt;0,LastRow-ROW(),0)</f>
        <v>97</v>
      </c>
    </row>
    <row r="266" spans="2:10" ht="15" customHeight="1">
      <c r="B266" s="39">
        <f>ROWS($B$3:B266)</f>
        <v>264</v>
      </c>
      <c r="C266" s="40">
        <f ca="1">IF(ValuesEntered,IF(Amortization[[#This Row],['#]]&lt;=DurationOfLoan,IF(ROW()-ROW(Amortization[[#Headers],[payment
date]])=1,LoanStart,IF(I265&gt;0,EDATE(C265,1),"")),""),"")</f>
        <v>52796</v>
      </c>
      <c r="D266" s="16">
        <f ca="1">IF(ROW()-ROW(Amortization[[#Headers],[opening
balance]])=1,LoanAmount,IF(Amortization[[#This Row],[payment
date]]="",0,INDEX(Amortization[], ROW()-4,8)))</f>
        <v>142245.13906126926</v>
      </c>
      <c r="E266" s="16">
        <f ca="1">IF(ValuesEntered,IF(ROW()-ROW(Amortization[[#Headers],[interest]])=1,-IPMT(InterestRate/12,1,DurationOfLoan-ROWS($C$3:C266)+1,Amortization[[#This Row],[opening
balance]]),IFERROR(-IPMT(InterestRate/12,1,Amortization[[#This Row],['#
remaining]],D267),0)),0)</f>
        <v>470.00198153710392</v>
      </c>
      <c r="F266" s="16">
        <f ca="1">IFERROR(IF(AND(ValuesEntered,Amortization[[#This Row],[payment
date]]&lt;&gt;""),-PPMT(InterestRate/12,1,DurationOfLoan-ROWS($C$3:C266)+1,Amortization[[#This Row],[opening
balance]]),""),0)</f>
        <v>1244.5446001380892</v>
      </c>
      <c r="G266" s="16">
        <f ca="1">IF(Amortization[[#This Row],[payment
date]]="",0,PropertyTaxAmount)</f>
        <v>375</v>
      </c>
      <c r="H266" s="16">
        <f ca="1">IF(Amortization[[#This Row],[payment
date]]="",0,Amortization[[#This Row],[interest]]+Amortization[[#This Row],[principal]]+Amortization[[#This Row],[property
tax]])</f>
        <v>2089.546581675193</v>
      </c>
      <c r="I266" s="16">
        <f ca="1">IF(Amortization[[#This Row],[payment
date]]="",0,Amortization[[#This Row],[opening
balance]]-Amortization[[#This Row],[principal]])</f>
        <v>141000.59446113117</v>
      </c>
      <c r="J266" s="39">
        <f ca="1">IF(Amortization[[#This Row],[closing
balance]]&gt;0,LastRow-ROW(),0)</f>
        <v>96</v>
      </c>
    </row>
    <row r="267" spans="2:10" ht="15" customHeight="1">
      <c r="B267" s="39">
        <f>ROWS($B$3:B267)</f>
        <v>265</v>
      </c>
      <c r="C267" s="40">
        <f ca="1">IF(ValuesEntered,IF(Amortization[[#This Row],['#]]&lt;=DurationOfLoan,IF(ROW()-ROW(Amortization[[#Headers],[payment
date]])=1,LoanStart,IF(I266&gt;0,EDATE(C266,1),"")),""),"")</f>
        <v>52827</v>
      </c>
      <c r="D267" s="16">
        <f ca="1">IF(ROW()-ROW(Amortization[[#Headers],[opening
balance]])=1,LoanAmount,IF(Amortization[[#This Row],[payment
date]]="",0,INDEX(Amortization[], ROW()-4,8)))</f>
        <v>141000.59446113117</v>
      </c>
      <c r="E267" s="16">
        <f ca="1">IF(ValuesEntered,IF(ROW()-ROW(Amortization[[#Headers],[interest]])=1,-IPMT(InterestRate/12,1,DurationOfLoan-ROWS($C$3:C267)+1,Amortization[[#This Row],[opening
balance]]),IFERROR(-IPMT(InterestRate/12,1,Amortization[[#This Row],['#
remaining]],D268),0)),0)</f>
        <v>465.83967126330879</v>
      </c>
      <c r="F267" s="16">
        <f ca="1">IFERROR(IF(AND(ValuesEntered,Amortization[[#This Row],[payment
date]]&lt;&gt;""),-PPMT(InterestRate/12,1,DurationOfLoan-ROWS($C$3:C267)+1,Amortization[[#This Row],[opening
balance]]),""),0)</f>
        <v>1248.6930821385492</v>
      </c>
      <c r="G267" s="16">
        <f ca="1">IF(Amortization[[#This Row],[payment
date]]="",0,PropertyTaxAmount)</f>
        <v>375</v>
      </c>
      <c r="H267" s="16">
        <f ca="1">IF(Amortization[[#This Row],[payment
date]]="",0,Amortization[[#This Row],[interest]]+Amortization[[#This Row],[principal]]+Amortization[[#This Row],[property
tax]])</f>
        <v>2089.5327534018579</v>
      </c>
      <c r="I267" s="16">
        <f ca="1">IF(Amortization[[#This Row],[payment
date]]="",0,Amortization[[#This Row],[opening
balance]]-Amortization[[#This Row],[principal]])</f>
        <v>139751.90137899262</v>
      </c>
      <c r="J267" s="39">
        <f ca="1">IF(Amortization[[#This Row],[closing
balance]]&gt;0,LastRow-ROW(),0)</f>
        <v>95</v>
      </c>
    </row>
    <row r="268" spans="2:10" ht="15" customHeight="1">
      <c r="B268" s="39">
        <f>ROWS($B$3:B268)</f>
        <v>266</v>
      </c>
      <c r="C268" s="40">
        <f ca="1">IF(ValuesEntered,IF(Amortization[[#This Row],['#]]&lt;=DurationOfLoan,IF(ROW()-ROW(Amortization[[#Headers],[payment
date]])=1,LoanStart,IF(I267&gt;0,EDATE(C267,1),"")),""),"")</f>
        <v>52858</v>
      </c>
      <c r="D268" s="16">
        <f ca="1">IF(ROW()-ROW(Amortization[[#Headers],[opening
balance]])=1,LoanAmount,IF(Amortization[[#This Row],[payment
date]]="",0,INDEX(Amortization[], ROW()-4,8)))</f>
        <v>139751.90137899262</v>
      </c>
      <c r="E268" s="16">
        <f ca="1">IF(ValuesEntered,IF(ROW()-ROW(Amortization[[#Headers],[interest]])=1,-IPMT(InterestRate/12,1,DurationOfLoan-ROWS($C$3:C268)+1,Amortization[[#This Row],[opening
balance]]),IFERROR(-IPMT(InterestRate/12,1,Amortization[[#This Row],['#
remaining]],D269),0)),0)</f>
        <v>461.66348662193428</v>
      </c>
      <c r="F268" s="16">
        <f ca="1">IFERROR(IF(AND(ValuesEntered,Amortization[[#This Row],[payment
date]]&lt;&gt;""),-PPMT(InterestRate/12,1,DurationOfLoan-ROWS($C$3:C268)+1,Amortization[[#This Row],[opening
balance]]),""),0)</f>
        <v>1252.8553924123446</v>
      </c>
      <c r="G268" s="16">
        <f ca="1">IF(Amortization[[#This Row],[payment
date]]="",0,PropertyTaxAmount)</f>
        <v>375</v>
      </c>
      <c r="H268" s="16">
        <f ca="1">IF(Amortization[[#This Row],[payment
date]]="",0,Amortization[[#This Row],[interest]]+Amortization[[#This Row],[principal]]+Amortization[[#This Row],[property
tax]])</f>
        <v>2089.5188790342791</v>
      </c>
      <c r="I268" s="16">
        <f ca="1">IF(Amortization[[#This Row],[payment
date]]="",0,Amortization[[#This Row],[opening
balance]]-Amortization[[#This Row],[principal]])</f>
        <v>138499.04598658028</v>
      </c>
      <c r="J268" s="39">
        <f ca="1">IF(Amortization[[#This Row],[closing
balance]]&gt;0,LastRow-ROW(),0)</f>
        <v>94</v>
      </c>
    </row>
    <row r="269" spans="2:10" ht="15" customHeight="1">
      <c r="B269" s="39">
        <f>ROWS($B$3:B269)</f>
        <v>267</v>
      </c>
      <c r="C269" s="40">
        <f ca="1">IF(ValuesEntered,IF(Amortization[[#This Row],['#]]&lt;=DurationOfLoan,IF(ROW()-ROW(Amortization[[#Headers],[payment
date]])=1,LoanStart,IF(I268&gt;0,EDATE(C268,1),"")),""),"")</f>
        <v>52888</v>
      </c>
      <c r="D269" s="16">
        <f ca="1">IF(ROW()-ROW(Amortization[[#Headers],[opening
balance]])=1,LoanAmount,IF(Amortization[[#This Row],[payment
date]]="",0,INDEX(Amortization[], ROW()-4,8)))</f>
        <v>138499.04598658028</v>
      </c>
      <c r="E269" s="16">
        <f ca="1">IF(ValuesEntered,IF(ROW()-ROW(Amortization[[#Headers],[interest]])=1,-IPMT(InterestRate/12,1,DurationOfLoan-ROWS($C$3:C269)+1,Amortization[[#This Row],[opening
balance]]),IFERROR(-IPMT(InterestRate/12,1,Amortization[[#This Row],['#
remaining]],D270),0)),0)</f>
        <v>457.47338136508858</v>
      </c>
      <c r="F269" s="16">
        <f ca="1">IFERROR(IF(AND(ValuesEntered,Amortization[[#This Row],[payment
date]]&lt;&gt;""),-PPMT(InterestRate/12,1,DurationOfLoan-ROWS($C$3:C269)+1,Amortization[[#This Row],[opening
balance]]),""),0)</f>
        <v>1257.031577053719</v>
      </c>
      <c r="G269" s="16">
        <f ca="1">IF(Amortization[[#This Row],[payment
date]]="",0,PropertyTaxAmount)</f>
        <v>375</v>
      </c>
      <c r="H269" s="16">
        <f ca="1">IF(Amortization[[#This Row],[payment
date]]="",0,Amortization[[#This Row],[interest]]+Amortization[[#This Row],[principal]]+Amortization[[#This Row],[property
tax]])</f>
        <v>2089.5049584188077</v>
      </c>
      <c r="I269" s="16">
        <f ca="1">IF(Amortization[[#This Row],[payment
date]]="",0,Amortization[[#This Row],[opening
balance]]-Amortization[[#This Row],[principal]])</f>
        <v>137242.01440952657</v>
      </c>
      <c r="J269" s="39">
        <f ca="1">IF(Amortization[[#This Row],[closing
balance]]&gt;0,LastRow-ROW(),0)</f>
        <v>93</v>
      </c>
    </row>
    <row r="270" spans="2:10" ht="15" customHeight="1">
      <c r="B270" s="39">
        <f>ROWS($B$3:B270)</f>
        <v>268</v>
      </c>
      <c r="C270" s="40">
        <f ca="1">IF(ValuesEntered,IF(Amortization[[#This Row],['#]]&lt;=DurationOfLoan,IF(ROW()-ROW(Amortization[[#Headers],[payment
date]])=1,LoanStart,IF(I269&gt;0,EDATE(C269,1),"")),""),"")</f>
        <v>52919</v>
      </c>
      <c r="D270" s="16">
        <f ca="1">IF(ROW()-ROW(Amortization[[#Headers],[opening
balance]])=1,LoanAmount,IF(Amortization[[#This Row],[payment
date]]="",0,INDEX(Amortization[], ROW()-4,8)))</f>
        <v>137242.01440952657</v>
      </c>
      <c r="E270" s="16">
        <f ca="1">IF(ValuesEntered,IF(ROW()-ROW(Amortization[[#Headers],[interest]])=1,-IPMT(InterestRate/12,1,DurationOfLoan-ROWS($C$3:C270)+1,Amortization[[#This Row],[opening
balance]]),IFERROR(-IPMT(InterestRate/12,1,Amortization[[#This Row],['#
remaining]],D271),0)),0)</f>
        <v>453.26930909072001</v>
      </c>
      <c r="F270" s="16">
        <f ca="1">IFERROR(IF(AND(ValuesEntered,Amortization[[#This Row],[payment
date]]&lt;&gt;""),-PPMT(InterestRate/12,1,DurationOfLoan-ROWS($C$3:C270)+1,Amortization[[#This Row],[opening
balance]]),""),0)</f>
        <v>1261.221682310565</v>
      </c>
      <c r="G270" s="16">
        <f ca="1">IF(Amortization[[#This Row],[payment
date]]="",0,PropertyTaxAmount)</f>
        <v>375</v>
      </c>
      <c r="H270" s="16">
        <f ca="1">IF(Amortization[[#This Row],[payment
date]]="",0,Amortization[[#This Row],[interest]]+Amortization[[#This Row],[principal]]+Amortization[[#This Row],[property
tax]])</f>
        <v>2089.4909914012851</v>
      </c>
      <c r="I270" s="16">
        <f ca="1">IF(Amortization[[#This Row],[payment
date]]="",0,Amortization[[#This Row],[opening
balance]]-Amortization[[#This Row],[principal]])</f>
        <v>135980.792727216</v>
      </c>
      <c r="J270" s="39">
        <f ca="1">IF(Amortization[[#This Row],[closing
balance]]&gt;0,LastRow-ROW(),0)</f>
        <v>92</v>
      </c>
    </row>
    <row r="271" spans="2:10" ht="15" customHeight="1">
      <c r="B271" s="39">
        <f>ROWS($B$3:B271)</f>
        <v>269</v>
      </c>
      <c r="C271" s="40">
        <f ca="1">IF(ValuesEntered,IF(Amortization[[#This Row],['#]]&lt;=DurationOfLoan,IF(ROW()-ROW(Amortization[[#Headers],[payment
date]])=1,LoanStart,IF(I270&gt;0,EDATE(C270,1),"")),""),"")</f>
        <v>52949</v>
      </c>
      <c r="D271" s="16">
        <f ca="1">IF(ROW()-ROW(Amortization[[#Headers],[opening
balance]])=1,LoanAmount,IF(Amortization[[#This Row],[payment
date]]="",0,INDEX(Amortization[], ROW()-4,8)))</f>
        <v>135980.792727216</v>
      </c>
      <c r="E271" s="16">
        <f ca="1">IF(ValuesEntered,IF(ROW()-ROW(Amortization[[#Headers],[interest]])=1,-IPMT(InterestRate/12,1,DurationOfLoan-ROWS($C$3:C271)+1,Amortization[[#This Row],[opening
balance]]),IFERROR(-IPMT(InterestRate/12,1,Amortization[[#This Row],['#
remaining]],D272),0)),0)</f>
        <v>449.05122324210362</v>
      </c>
      <c r="F271" s="16">
        <f ca="1">IFERROR(IF(AND(ValuesEntered,Amortization[[#This Row],[payment
date]]&lt;&gt;""),-PPMT(InterestRate/12,1,DurationOfLoan-ROWS($C$3:C271)+1,Amortization[[#This Row],[opening
balance]]),""),0)</f>
        <v>1265.4257545849334</v>
      </c>
      <c r="G271" s="16">
        <f ca="1">IF(Amortization[[#This Row],[payment
date]]="",0,PropertyTaxAmount)</f>
        <v>375</v>
      </c>
      <c r="H271" s="16">
        <f ca="1">IF(Amortization[[#This Row],[payment
date]]="",0,Amortization[[#This Row],[interest]]+Amortization[[#This Row],[principal]]+Amortization[[#This Row],[property
tax]])</f>
        <v>2089.476977827037</v>
      </c>
      <c r="I271" s="16">
        <f ca="1">IF(Amortization[[#This Row],[payment
date]]="",0,Amortization[[#This Row],[opening
balance]]-Amortization[[#This Row],[principal]])</f>
        <v>134715.36697263108</v>
      </c>
      <c r="J271" s="39">
        <f ca="1">IF(Amortization[[#This Row],[closing
balance]]&gt;0,LastRow-ROW(),0)</f>
        <v>91</v>
      </c>
    </row>
    <row r="272" spans="2:10" ht="15" customHeight="1">
      <c r="B272" s="39">
        <f>ROWS($B$3:B272)</f>
        <v>270</v>
      </c>
      <c r="C272" s="40">
        <f ca="1">IF(ValuesEntered,IF(Amortization[[#This Row],['#]]&lt;=DurationOfLoan,IF(ROW()-ROW(Amortization[[#Headers],[payment
date]])=1,LoanStart,IF(I271&gt;0,EDATE(C271,1),"")),""),"")</f>
        <v>52980</v>
      </c>
      <c r="D272" s="16">
        <f ca="1">IF(ROW()-ROW(Amortization[[#Headers],[opening
balance]])=1,LoanAmount,IF(Amortization[[#This Row],[payment
date]]="",0,INDEX(Amortization[], ROW()-4,8)))</f>
        <v>134715.36697263108</v>
      </c>
      <c r="E272" s="16">
        <f ca="1">IF(ValuesEntered,IF(ROW()-ROW(Amortization[[#Headers],[interest]])=1,-IPMT(InterestRate/12,1,DurationOfLoan-ROWS($C$3:C272)+1,Amortization[[#This Row],[opening
balance]]),IFERROR(-IPMT(InterestRate/12,1,Amortization[[#This Row],['#
remaining]],D273),0)),0)</f>
        <v>444.81907710732509</v>
      </c>
      <c r="F272" s="16">
        <f ca="1">IFERROR(IF(AND(ValuesEntered,Amortization[[#This Row],[payment
date]]&lt;&gt;""),-PPMT(InterestRate/12,1,DurationOfLoan-ROWS($C$3:C272)+1,Amortization[[#This Row],[opening
balance]]),""),0)</f>
        <v>1269.6438404335499</v>
      </c>
      <c r="G272" s="16">
        <f ca="1">IF(Amortization[[#This Row],[payment
date]]="",0,PropertyTaxAmount)</f>
        <v>375</v>
      </c>
      <c r="H272" s="16">
        <f ca="1">IF(Amortization[[#This Row],[payment
date]]="",0,Amortization[[#This Row],[interest]]+Amortization[[#This Row],[principal]]+Amortization[[#This Row],[property
tax]])</f>
        <v>2089.462917540875</v>
      </c>
      <c r="I272" s="16">
        <f ca="1">IF(Amortization[[#This Row],[payment
date]]="",0,Amortization[[#This Row],[opening
balance]]-Amortization[[#This Row],[principal]])</f>
        <v>133445.72313219751</v>
      </c>
      <c r="J272" s="39">
        <f ca="1">IF(Amortization[[#This Row],[closing
balance]]&gt;0,LastRow-ROW(),0)</f>
        <v>90</v>
      </c>
    </row>
    <row r="273" spans="2:10" ht="15" customHeight="1">
      <c r="B273" s="39">
        <f>ROWS($B$3:B273)</f>
        <v>271</v>
      </c>
      <c r="C273" s="40">
        <f ca="1">IF(ValuesEntered,IF(Amortization[[#This Row],['#]]&lt;=DurationOfLoan,IF(ROW()-ROW(Amortization[[#Headers],[payment
date]])=1,LoanStart,IF(I272&gt;0,EDATE(C272,1),"")),""),"")</f>
        <v>53011</v>
      </c>
      <c r="D273" s="16">
        <f ca="1">IF(ROW()-ROW(Amortization[[#Headers],[opening
balance]])=1,LoanAmount,IF(Amortization[[#This Row],[payment
date]]="",0,INDEX(Amortization[], ROW()-4,8)))</f>
        <v>133445.72313219751</v>
      </c>
      <c r="E273" s="16">
        <f ca="1">IF(ValuesEntered,IF(ROW()-ROW(Amortization[[#Headers],[interest]])=1,-IPMT(InterestRate/12,1,DurationOfLoan-ROWS($C$3:C273)+1,Amortization[[#This Row],[opening
balance]]),IFERROR(-IPMT(InterestRate/12,1,Amortization[[#This Row],['#
remaining]],D274),0)),0)</f>
        <v>440.57282381876394</v>
      </c>
      <c r="F273" s="16">
        <f ca="1">IFERROR(IF(AND(ValuesEntered,Amortization[[#This Row],[payment
date]]&lt;&gt;""),-PPMT(InterestRate/12,1,DurationOfLoan-ROWS($C$3:C273)+1,Amortization[[#This Row],[opening
balance]]),""),0)</f>
        <v>1273.8759865683282</v>
      </c>
      <c r="G273" s="16">
        <f ca="1">IF(Amortization[[#This Row],[payment
date]]="",0,PropertyTaxAmount)</f>
        <v>375</v>
      </c>
      <c r="H273" s="16">
        <f ca="1">IF(Amortization[[#This Row],[payment
date]]="",0,Amortization[[#This Row],[interest]]+Amortization[[#This Row],[principal]]+Amortization[[#This Row],[property
tax]])</f>
        <v>2089.4488103870922</v>
      </c>
      <c r="I273" s="16">
        <f ca="1">IF(Amortization[[#This Row],[payment
date]]="",0,Amortization[[#This Row],[opening
balance]]-Amortization[[#This Row],[principal]])</f>
        <v>132171.84714562917</v>
      </c>
      <c r="J273" s="39">
        <f ca="1">IF(Amortization[[#This Row],[closing
balance]]&gt;0,LastRow-ROW(),0)</f>
        <v>89</v>
      </c>
    </row>
    <row r="274" spans="2:10" ht="15" customHeight="1">
      <c r="B274" s="39">
        <f>ROWS($B$3:B274)</f>
        <v>272</v>
      </c>
      <c r="C274" s="40">
        <f ca="1">IF(ValuesEntered,IF(Amortization[[#This Row],['#]]&lt;=DurationOfLoan,IF(ROW()-ROW(Amortization[[#Headers],[payment
date]])=1,LoanStart,IF(I273&gt;0,EDATE(C273,1),"")),""),"")</f>
        <v>53039</v>
      </c>
      <c r="D274" s="16">
        <f ca="1">IF(ROW()-ROW(Amortization[[#Headers],[opening
balance]])=1,LoanAmount,IF(Amortization[[#This Row],[payment
date]]="",0,INDEX(Amortization[], ROW()-4,8)))</f>
        <v>132171.84714562917</v>
      </c>
      <c r="E274" s="16">
        <f ca="1">IF(ValuesEntered,IF(ROW()-ROW(Amortization[[#Headers],[interest]])=1,-IPMT(InterestRate/12,1,DurationOfLoan-ROWS($C$3:C274)+1,Amortization[[#This Row],[opening
balance]]),IFERROR(-IPMT(InterestRate/12,1,Amortization[[#This Row],['#
remaining]],D275),0)),0)</f>
        <v>436.3124163525743</v>
      </c>
      <c r="F274" s="16">
        <f ca="1">IFERROR(IF(AND(ValuesEntered,Amortization[[#This Row],[payment
date]]&lt;&gt;""),-PPMT(InterestRate/12,1,DurationOfLoan-ROWS($C$3:C274)+1,Amortization[[#This Row],[opening
balance]]),""),0)</f>
        <v>1278.1222398568893</v>
      </c>
      <c r="G274" s="16">
        <f ca="1">IF(Amortization[[#This Row],[payment
date]]="",0,PropertyTaxAmount)</f>
        <v>375</v>
      </c>
      <c r="H274" s="16">
        <f ca="1">IF(Amortization[[#This Row],[payment
date]]="",0,Amortization[[#This Row],[interest]]+Amortization[[#This Row],[principal]]+Amortization[[#This Row],[property
tax]])</f>
        <v>2089.4346562094634</v>
      </c>
      <c r="I274" s="16">
        <f ca="1">IF(Amortization[[#This Row],[payment
date]]="",0,Amortization[[#This Row],[opening
balance]]-Amortization[[#This Row],[principal]])</f>
        <v>130893.72490577228</v>
      </c>
      <c r="J274" s="39">
        <f ca="1">IF(Amortization[[#This Row],[closing
balance]]&gt;0,LastRow-ROW(),0)</f>
        <v>88</v>
      </c>
    </row>
    <row r="275" spans="2:10" ht="15" customHeight="1">
      <c r="B275" s="39">
        <f>ROWS($B$3:B275)</f>
        <v>273</v>
      </c>
      <c r="C275" s="40">
        <f ca="1">IF(ValuesEntered,IF(Amortization[[#This Row],['#]]&lt;=DurationOfLoan,IF(ROW()-ROW(Amortization[[#Headers],[payment
date]])=1,LoanStart,IF(I274&gt;0,EDATE(C274,1),"")),""),"")</f>
        <v>53070</v>
      </c>
      <c r="D275" s="16">
        <f ca="1">IF(ROW()-ROW(Amortization[[#Headers],[opening
balance]])=1,LoanAmount,IF(Amortization[[#This Row],[payment
date]]="",0,INDEX(Amortization[], ROW()-4,8)))</f>
        <v>130893.72490577228</v>
      </c>
      <c r="E275" s="16">
        <f ca="1">IF(ValuesEntered,IF(ROW()-ROW(Amortization[[#Headers],[interest]])=1,-IPMT(InterestRate/12,1,DurationOfLoan-ROWS($C$3:C275)+1,Amortization[[#This Row],[opening
balance]]),IFERROR(-IPMT(InterestRate/12,1,Amortization[[#This Row],['#
remaining]],D276),0)),0)</f>
        <v>432.03780752816408</v>
      </c>
      <c r="F275" s="16">
        <f ca="1">IFERROR(IF(AND(ValuesEntered,Amortization[[#This Row],[payment
date]]&lt;&gt;""),-PPMT(InterestRate/12,1,DurationOfLoan-ROWS($C$3:C275)+1,Amortization[[#This Row],[opening
balance]]),""),0)</f>
        <v>1282.3826473230788</v>
      </c>
      <c r="G275" s="16">
        <f ca="1">IF(Amortization[[#This Row],[payment
date]]="",0,PropertyTaxAmount)</f>
        <v>375</v>
      </c>
      <c r="H275" s="16">
        <f ca="1">IF(Amortization[[#This Row],[payment
date]]="",0,Amortization[[#This Row],[interest]]+Amortization[[#This Row],[principal]]+Amortization[[#This Row],[property
tax]])</f>
        <v>2089.420454851243</v>
      </c>
      <c r="I275" s="16">
        <f ca="1">IF(Amortization[[#This Row],[payment
date]]="",0,Amortization[[#This Row],[opening
balance]]-Amortization[[#This Row],[principal]])</f>
        <v>129611.34225844921</v>
      </c>
      <c r="J275" s="39">
        <f ca="1">IF(Amortization[[#This Row],[closing
balance]]&gt;0,LastRow-ROW(),0)</f>
        <v>87</v>
      </c>
    </row>
    <row r="276" spans="2:10" ht="15" customHeight="1">
      <c r="B276" s="39">
        <f>ROWS($B$3:B276)</f>
        <v>274</v>
      </c>
      <c r="C276" s="40">
        <f ca="1">IF(ValuesEntered,IF(Amortization[[#This Row],['#]]&lt;=DurationOfLoan,IF(ROW()-ROW(Amortization[[#Headers],[payment
date]])=1,LoanStart,IF(I275&gt;0,EDATE(C275,1),"")),""),"")</f>
        <v>53100</v>
      </c>
      <c r="D276" s="16">
        <f ca="1">IF(ROW()-ROW(Amortization[[#Headers],[opening
balance]])=1,LoanAmount,IF(Amortization[[#This Row],[payment
date]]="",0,INDEX(Amortization[], ROW()-4,8)))</f>
        <v>129611.34225844921</v>
      </c>
      <c r="E276" s="16">
        <f ca="1">IF(ValuesEntered,IF(ROW()-ROW(Amortization[[#Headers],[interest]])=1,-IPMT(InterestRate/12,1,DurationOfLoan-ROWS($C$3:C276)+1,Amortization[[#This Row],[opening
balance]]),IFERROR(-IPMT(InterestRate/12,1,Amortization[[#This Row],['#
remaining]],D277),0)),0)</f>
        <v>427.74895000767242</v>
      </c>
      <c r="F276" s="16">
        <f ca="1">IFERROR(IF(AND(ValuesEntered,Amortization[[#This Row],[payment
date]]&lt;&gt;""),-PPMT(InterestRate/12,1,DurationOfLoan-ROWS($C$3:C276)+1,Amortization[[#This Row],[opening
balance]]),""),0)</f>
        <v>1286.6572561474895</v>
      </c>
      <c r="G276" s="16">
        <f ca="1">IF(Amortization[[#This Row],[payment
date]]="",0,PropertyTaxAmount)</f>
        <v>375</v>
      </c>
      <c r="H276" s="16">
        <f ca="1">IF(Amortization[[#This Row],[payment
date]]="",0,Amortization[[#This Row],[interest]]+Amortization[[#This Row],[principal]]+Amortization[[#This Row],[property
tax]])</f>
        <v>2089.4062061551622</v>
      </c>
      <c r="I276" s="16">
        <f ca="1">IF(Amortization[[#This Row],[payment
date]]="",0,Amortization[[#This Row],[opening
balance]]-Amortization[[#This Row],[principal]])</f>
        <v>128324.68500230172</v>
      </c>
      <c r="J276" s="39">
        <f ca="1">IF(Amortization[[#This Row],[closing
balance]]&gt;0,LastRow-ROW(),0)</f>
        <v>86</v>
      </c>
    </row>
    <row r="277" spans="2:10" ht="15" customHeight="1">
      <c r="B277" s="39">
        <f>ROWS($B$3:B277)</f>
        <v>275</v>
      </c>
      <c r="C277" s="40">
        <f ca="1">IF(ValuesEntered,IF(Amortization[[#This Row],['#]]&lt;=DurationOfLoan,IF(ROW()-ROW(Amortization[[#Headers],[payment
date]])=1,LoanStart,IF(I276&gt;0,EDATE(C276,1),"")),""),"")</f>
        <v>53131</v>
      </c>
      <c r="D277" s="16">
        <f ca="1">IF(ROW()-ROW(Amortization[[#Headers],[opening
balance]])=1,LoanAmount,IF(Amortization[[#This Row],[payment
date]]="",0,INDEX(Amortization[], ROW()-4,8)))</f>
        <v>128324.68500230172</v>
      </c>
      <c r="E277" s="16">
        <f ca="1">IF(ValuesEntered,IF(ROW()-ROW(Amortization[[#Headers],[interest]])=1,-IPMT(InterestRate/12,1,DurationOfLoan-ROWS($C$3:C277)+1,Amortization[[#This Row],[opening
balance]]),IFERROR(-IPMT(InterestRate/12,1,Amortization[[#This Row],['#
remaining]],D278),0)),0)</f>
        <v>423.44579629544586</v>
      </c>
      <c r="F277" s="16">
        <f ca="1">IFERROR(IF(AND(ValuesEntered,Amortization[[#This Row],[payment
date]]&lt;&gt;""),-PPMT(InterestRate/12,1,DurationOfLoan-ROWS($C$3:C277)+1,Amortization[[#This Row],[opening
balance]]),""),0)</f>
        <v>1290.9461136679809</v>
      </c>
      <c r="G277" s="16">
        <f ca="1">IF(Amortization[[#This Row],[payment
date]]="",0,PropertyTaxAmount)</f>
        <v>375</v>
      </c>
      <c r="H277" s="16">
        <f ca="1">IF(Amortization[[#This Row],[payment
date]]="",0,Amortization[[#This Row],[interest]]+Amortization[[#This Row],[principal]]+Amortization[[#This Row],[property
tax]])</f>
        <v>2089.3919099634268</v>
      </c>
      <c r="I277" s="16">
        <f ca="1">IF(Amortization[[#This Row],[payment
date]]="",0,Amortization[[#This Row],[opening
balance]]-Amortization[[#This Row],[principal]])</f>
        <v>127033.73888863374</v>
      </c>
      <c r="J277" s="39">
        <f ca="1">IF(Amortization[[#This Row],[closing
balance]]&gt;0,LastRow-ROW(),0)</f>
        <v>85</v>
      </c>
    </row>
    <row r="278" spans="2:10" ht="15" customHeight="1">
      <c r="B278" s="39">
        <f>ROWS($B$3:B278)</f>
        <v>276</v>
      </c>
      <c r="C278" s="40">
        <f ca="1">IF(ValuesEntered,IF(Amortization[[#This Row],['#]]&lt;=DurationOfLoan,IF(ROW()-ROW(Amortization[[#Headers],[payment
date]])=1,LoanStart,IF(I277&gt;0,EDATE(C277,1),"")),""),"")</f>
        <v>53161</v>
      </c>
      <c r="D278" s="16">
        <f ca="1">IF(ROW()-ROW(Amortization[[#Headers],[opening
balance]])=1,LoanAmount,IF(Amortization[[#This Row],[payment
date]]="",0,INDEX(Amortization[], ROW()-4,8)))</f>
        <v>127033.73888863374</v>
      </c>
      <c r="E278" s="16">
        <f ca="1">IF(ValuesEntered,IF(ROW()-ROW(Amortization[[#Headers],[interest]])=1,-IPMT(InterestRate/12,1,DurationOfLoan-ROWS($C$3:C278)+1,Amortization[[#This Row],[opening
balance]]),IFERROR(-IPMT(InterestRate/12,1,Amortization[[#This Row],['#
remaining]],D279),0)),0)</f>
        <v>419.12829873751184</v>
      </c>
      <c r="F278" s="16">
        <f ca="1">IFERROR(IF(AND(ValuesEntered,Amortization[[#This Row],[payment
date]]&lt;&gt;""),-PPMT(InterestRate/12,1,DurationOfLoan-ROWS($C$3:C278)+1,Amortization[[#This Row],[opening
balance]]),""),0)</f>
        <v>1295.2492673802071</v>
      </c>
      <c r="G278" s="16">
        <f ca="1">IF(Amortization[[#This Row],[payment
date]]="",0,PropertyTaxAmount)</f>
        <v>375</v>
      </c>
      <c r="H278" s="16">
        <f ca="1">IF(Amortization[[#This Row],[payment
date]]="",0,Amortization[[#This Row],[interest]]+Amortization[[#This Row],[principal]]+Amortization[[#This Row],[property
tax]])</f>
        <v>2089.3775661177187</v>
      </c>
      <c r="I278" s="16">
        <f ca="1">IF(Amortization[[#This Row],[payment
date]]="",0,Amortization[[#This Row],[opening
balance]]-Amortization[[#This Row],[principal]])</f>
        <v>125738.48962125354</v>
      </c>
      <c r="J278" s="39">
        <f ca="1">IF(Amortization[[#This Row],[closing
balance]]&gt;0,LastRow-ROW(),0)</f>
        <v>84</v>
      </c>
    </row>
    <row r="279" spans="2:10" ht="15" customHeight="1">
      <c r="B279" s="39">
        <f>ROWS($B$3:B279)</f>
        <v>277</v>
      </c>
      <c r="C279" s="40">
        <f ca="1">IF(ValuesEntered,IF(Amortization[[#This Row],['#]]&lt;=DurationOfLoan,IF(ROW()-ROW(Amortization[[#Headers],[payment
date]])=1,LoanStart,IF(I278&gt;0,EDATE(C278,1),"")),""),"")</f>
        <v>53192</v>
      </c>
      <c r="D279" s="16">
        <f ca="1">IF(ROW()-ROW(Amortization[[#Headers],[opening
balance]])=1,LoanAmount,IF(Amortization[[#This Row],[payment
date]]="",0,INDEX(Amortization[], ROW()-4,8)))</f>
        <v>125738.48962125354</v>
      </c>
      <c r="E279" s="16">
        <f ca="1">IF(ValuesEntered,IF(ROW()-ROW(Amortization[[#Headers],[interest]])=1,-IPMT(InterestRate/12,1,DurationOfLoan-ROWS($C$3:C279)+1,Amortization[[#This Row],[opening
balance]]),IFERROR(-IPMT(InterestRate/12,1,Amortization[[#This Row],['#
remaining]],D280),0)),0)</f>
        <v>414.79640952105137</v>
      </c>
      <c r="F279" s="16">
        <f ca="1">IFERROR(IF(AND(ValuesEntered,Amortization[[#This Row],[payment
date]]&lt;&gt;""),-PPMT(InterestRate/12,1,DurationOfLoan-ROWS($C$3:C279)+1,Amortization[[#This Row],[opening
balance]]),""),0)</f>
        <v>1299.5667649381414</v>
      </c>
      <c r="G279" s="16">
        <f ca="1">IF(Amortization[[#This Row],[payment
date]]="",0,PropertyTaxAmount)</f>
        <v>375</v>
      </c>
      <c r="H279" s="16">
        <f ca="1">IF(Amortization[[#This Row],[payment
date]]="",0,Amortization[[#This Row],[interest]]+Amortization[[#This Row],[principal]]+Amortization[[#This Row],[property
tax]])</f>
        <v>2089.363174459193</v>
      </c>
      <c r="I279" s="16">
        <f ca="1">IF(Amortization[[#This Row],[payment
date]]="",0,Amortization[[#This Row],[opening
balance]]-Amortization[[#This Row],[principal]])</f>
        <v>124438.9228563154</v>
      </c>
      <c r="J279" s="39">
        <f ca="1">IF(Amortization[[#This Row],[closing
balance]]&gt;0,LastRow-ROW(),0)</f>
        <v>83</v>
      </c>
    </row>
    <row r="280" spans="2:10" ht="15" customHeight="1">
      <c r="B280" s="39">
        <f>ROWS($B$3:B280)</f>
        <v>278</v>
      </c>
      <c r="C280" s="40">
        <f ca="1">IF(ValuesEntered,IF(Amortization[[#This Row],['#]]&lt;=DurationOfLoan,IF(ROW()-ROW(Amortization[[#Headers],[payment
date]])=1,LoanStart,IF(I279&gt;0,EDATE(C279,1),"")),""),"")</f>
        <v>53223</v>
      </c>
      <c r="D280" s="16">
        <f ca="1">IF(ROW()-ROW(Amortization[[#Headers],[opening
balance]])=1,LoanAmount,IF(Amortization[[#This Row],[payment
date]]="",0,INDEX(Amortization[], ROW()-4,8)))</f>
        <v>124438.9228563154</v>
      </c>
      <c r="E280" s="16">
        <f ca="1">IF(ValuesEntered,IF(ROW()-ROW(Amortization[[#Headers],[interest]])=1,-IPMT(InterestRate/12,1,DurationOfLoan-ROWS($C$3:C280)+1,Amortization[[#This Row],[opening
balance]]),IFERROR(-IPMT(InterestRate/12,1,Amortization[[#This Row],['#
remaining]],D281),0)),0)</f>
        <v>410.45008067386937</v>
      </c>
      <c r="F280" s="16">
        <f ca="1">IFERROR(IF(AND(ValuesEntered,Amortization[[#This Row],[payment
date]]&lt;&gt;""),-PPMT(InterestRate/12,1,DurationOfLoan-ROWS($C$3:C280)+1,Amortization[[#This Row],[opening
balance]]),""),0)</f>
        <v>1303.8986541546019</v>
      </c>
      <c r="G280" s="16">
        <f ca="1">IF(Amortization[[#This Row],[payment
date]]="",0,PropertyTaxAmount)</f>
        <v>375</v>
      </c>
      <c r="H280" s="16">
        <f ca="1">IF(Amortization[[#This Row],[payment
date]]="",0,Amortization[[#This Row],[interest]]+Amortization[[#This Row],[principal]]+Amortization[[#This Row],[property
tax]])</f>
        <v>2089.3487348284712</v>
      </c>
      <c r="I280" s="16">
        <f ca="1">IF(Amortization[[#This Row],[payment
date]]="",0,Amortization[[#This Row],[opening
balance]]-Amortization[[#This Row],[principal]])</f>
        <v>123135.0242021608</v>
      </c>
      <c r="J280" s="39">
        <f ca="1">IF(Amortization[[#This Row],[closing
balance]]&gt;0,LastRow-ROW(),0)</f>
        <v>82</v>
      </c>
    </row>
    <row r="281" spans="2:10" ht="15" customHeight="1">
      <c r="B281" s="39">
        <f>ROWS($B$3:B281)</f>
        <v>279</v>
      </c>
      <c r="C281" s="40">
        <f ca="1">IF(ValuesEntered,IF(Amortization[[#This Row],['#]]&lt;=DurationOfLoan,IF(ROW()-ROW(Amortization[[#Headers],[payment
date]])=1,LoanStart,IF(I280&gt;0,EDATE(C280,1),"")),""),"")</f>
        <v>53253</v>
      </c>
      <c r="D281" s="16">
        <f ca="1">IF(ROW()-ROW(Amortization[[#Headers],[opening
balance]])=1,LoanAmount,IF(Amortization[[#This Row],[payment
date]]="",0,INDEX(Amortization[], ROW()-4,8)))</f>
        <v>123135.0242021608</v>
      </c>
      <c r="E281" s="16">
        <f ca="1">IF(ValuesEntered,IF(ROW()-ROW(Amortization[[#Headers],[interest]])=1,-IPMT(InterestRate/12,1,DurationOfLoan-ROWS($C$3:C281)+1,Amortization[[#This Row],[opening
balance]]),IFERROR(-IPMT(InterestRate/12,1,Amortization[[#This Row],['#
remaining]],D282),0)),0)</f>
        <v>406.08926406386342</v>
      </c>
      <c r="F281" s="16">
        <f ca="1">IFERROR(IF(AND(ValuesEntered,Amortization[[#This Row],[payment
date]]&lt;&gt;""),-PPMT(InterestRate/12,1,DurationOfLoan-ROWS($C$3:C281)+1,Amortization[[#This Row],[opening
balance]]),""),0)</f>
        <v>1308.244983001784</v>
      </c>
      <c r="G281" s="16">
        <f ca="1">IF(Amortization[[#This Row],[payment
date]]="",0,PropertyTaxAmount)</f>
        <v>375</v>
      </c>
      <c r="H281" s="16">
        <f ca="1">IF(Amortization[[#This Row],[payment
date]]="",0,Amortization[[#This Row],[interest]]+Amortization[[#This Row],[principal]]+Amortization[[#This Row],[property
tax]])</f>
        <v>2089.3342470656476</v>
      </c>
      <c r="I281" s="16">
        <f ca="1">IF(Amortization[[#This Row],[payment
date]]="",0,Amortization[[#This Row],[opening
balance]]-Amortization[[#This Row],[principal]])</f>
        <v>121826.77921915901</v>
      </c>
      <c r="J281" s="39">
        <f ca="1">IF(Amortization[[#This Row],[closing
balance]]&gt;0,LastRow-ROW(),0)</f>
        <v>81</v>
      </c>
    </row>
    <row r="282" spans="2:10" ht="15" customHeight="1">
      <c r="B282" s="39">
        <f>ROWS($B$3:B282)</f>
        <v>280</v>
      </c>
      <c r="C282" s="40">
        <f ca="1">IF(ValuesEntered,IF(Amortization[[#This Row],['#]]&lt;=DurationOfLoan,IF(ROW()-ROW(Amortization[[#Headers],[payment
date]])=1,LoanStart,IF(I281&gt;0,EDATE(C281,1),"")),""),"")</f>
        <v>53284</v>
      </c>
      <c r="D282" s="16">
        <f ca="1">IF(ROW()-ROW(Amortization[[#Headers],[opening
balance]])=1,LoanAmount,IF(Amortization[[#This Row],[payment
date]]="",0,INDEX(Amortization[], ROW()-4,8)))</f>
        <v>121826.77921915901</v>
      </c>
      <c r="E282" s="16">
        <f ca="1">IF(ValuesEntered,IF(ROW()-ROW(Amortization[[#Headers],[interest]])=1,-IPMT(InterestRate/12,1,DurationOfLoan-ROWS($C$3:C282)+1,Amortization[[#This Row],[opening
balance]]),IFERROR(-IPMT(InterestRate/12,1,Amortization[[#This Row],['#
remaining]],D283),0)),0)</f>
        <v>401.71391139849078</v>
      </c>
      <c r="F282" s="16">
        <f ca="1">IFERROR(IF(AND(ValuesEntered,Amortization[[#This Row],[payment
date]]&lt;&gt;""),-PPMT(InterestRate/12,1,DurationOfLoan-ROWS($C$3:C282)+1,Amortization[[#This Row],[opening
balance]]),""),0)</f>
        <v>1312.60579961179</v>
      </c>
      <c r="G282" s="16">
        <f ca="1">IF(Amortization[[#This Row],[payment
date]]="",0,PropertyTaxAmount)</f>
        <v>375</v>
      </c>
      <c r="H282" s="16">
        <f ca="1">IF(Amortization[[#This Row],[payment
date]]="",0,Amortization[[#This Row],[interest]]+Amortization[[#This Row],[principal]]+Amortization[[#This Row],[property
tax]])</f>
        <v>2089.319711010281</v>
      </c>
      <c r="I282" s="16">
        <f ca="1">IF(Amortization[[#This Row],[payment
date]]="",0,Amortization[[#This Row],[opening
balance]]-Amortization[[#This Row],[principal]])</f>
        <v>120514.17341954722</v>
      </c>
      <c r="J282" s="39">
        <f ca="1">IF(Amortization[[#This Row],[closing
balance]]&gt;0,LastRow-ROW(),0)</f>
        <v>80</v>
      </c>
    </row>
    <row r="283" spans="2:10" ht="15" customHeight="1">
      <c r="B283" s="39">
        <f>ROWS($B$3:B283)</f>
        <v>281</v>
      </c>
      <c r="C283" s="40">
        <f ca="1">IF(ValuesEntered,IF(Amortization[[#This Row],['#]]&lt;=DurationOfLoan,IF(ROW()-ROW(Amortization[[#Headers],[payment
date]])=1,LoanStart,IF(I282&gt;0,EDATE(C282,1),"")),""),"")</f>
        <v>53314</v>
      </c>
      <c r="D283" s="16">
        <f ca="1">IF(ROW()-ROW(Amortization[[#Headers],[opening
balance]])=1,LoanAmount,IF(Amortization[[#This Row],[payment
date]]="",0,INDEX(Amortization[], ROW()-4,8)))</f>
        <v>120514.17341954722</v>
      </c>
      <c r="E283" s="16">
        <f ca="1">IF(ValuesEntered,IF(ROW()-ROW(Amortization[[#Headers],[interest]])=1,-IPMT(InterestRate/12,1,DurationOfLoan-ROWS($C$3:C283)+1,Amortization[[#This Row],[opening
balance]]),IFERROR(-IPMT(InterestRate/12,1,Amortization[[#This Row],['#
remaining]],D284),0)),0)</f>
        <v>397.32397422423355</v>
      </c>
      <c r="F283" s="16">
        <f ca="1">IFERROR(IF(AND(ValuesEntered,Amortization[[#This Row],[payment
date]]&lt;&gt;""),-PPMT(InterestRate/12,1,DurationOfLoan-ROWS($C$3:C283)+1,Amortization[[#This Row],[opening
balance]]),""),0)</f>
        <v>1316.9811522771627</v>
      </c>
      <c r="G283" s="16">
        <f ca="1">IF(Amortization[[#This Row],[payment
date]]="",0,PropertyTaxAmount)</f>
        <v>375</v>
      </c>
      <c r="H283" s="16">
        <f ca="1">IF(Amortization[[#This Row],[payment
date]]="",0,Amortization[[#This Row],[interest]]+Amortization[[#This Row],[principal]]+Amortization[[#This Row],[property
tax]])</f>
        <v>2089.3051265013964</v>
      </c>
      <c r="I283" s="16">
        <f ca="1">IF(Amortization[[#This Row],[payment
date]]="",0,Amortization[[#This Row],[opening
balance]]-Amortization[[#This Row],[principal]])</f>
        <v>119197.19226727006</v>
      </c>
      <c r="J283" s="39">
        <f ca="1">IF(Amortization[[#This Row],[closing
balance]]&gt;0,LastRow-ROW(),0)</f>
        <v>79</v>
      </c>
    </row>
    <row r="284" spans="2:10" ht="15" customHeight="1">
      <c r="B284" s="39">
        <f>ROWS($B$3:B284)</f>
        <v>282</v>
      </c>
      <c r="C284" s="40">
        <f ca="1">IF(ValuesEntered,IF(Amortization[[#This Row],['#]]&lt;=DurationOfLoan,IF(ROW()-ROW(Amortization[[#Headers],[payment
date]])=1,LoanStart,IF(I283&gt;0,EDATE(C283,1),"")),""),"")</f>
        <v>53345</v>
      </c>
      <c r="D284" s="16">
        <f ca="1">IF(ROW()-ROW(Amortization[[#Headers],[opening
balance]])=1,LoanAmount,IF(Amortization[[#This Row],[payment
date]]="",0,INDEX(Amortization[], ROW()-4,8)))</f>
        <v>119197.19226727006</v>
      </c>
      <c r="E284" s="16">
        <f ca="1">IF(ValuesEntered,IF(ROW()-ROW(Amortization[[#Headers],[interest]])=1,-IPMT(InterestRate/12,1,DurationOfLoan-ROWS($C$3:C284)+1,Amortization[[#This Row],[opening
balance]]),IFERROR(-IPMT(InterestRate/12,1,Amortization[[#This Row],['#
remaining]],D285),0)),0)</f>
        <v>392.91940392606216</v>
      </c>
      <c r="F284" s="16">
        <f ca="1">IFERROR(IF(AND(ValuesEntered,Amortization[[#This Row],[payment
date]]&lt;&gt;""),-PPMT(InterestRate/12,1,DurationOfLoan-ROWS($C$3:C284)+1,Amortization[[#This Row],[opening
balance]]),""),0)</f>
        <v>1321.3710894514197</v>
      </c>
      <c r="G284" s="16">
        <f ca="1">IF(Amortization[[#This Row],[payment
date]]="",0,PropertyTaxAmount)</f>
        <v>375</v>
      </c>
      <c r="H284" s="16">
        <f ca="1">IF(Amortization[[#This Row],[payment
date]]="",0,Amortization[[#This Row],[interest]]+Amortization[[#This Row],[principal]]+Amortization[[#This Row],[property
tax]])</f>
        <v>2089.2904933774817</v>
      </c>
      <c r="I284" s="16">
        <f ca="1">IF(Amortization[[#This Row],[payment
date]]="",0,Amortization[[#This Row],[opening
balance]]-Amortization[[#This Row],[principal]])</f>
        <v>117875.82117781864</v>
      </c>
      <c r="J284" s="39">
        <f ca="1">IF(Amortization[[#This Row],[closing
balance]]&gt;0,LastRow-ROW(),0)</f>
        <v>78</v>
      </c>
    </row>
    <row r="285" spans="2:10" ht="15" customHeight="1">
      <c r="B285" s="39">
        <f>ROWS($B$3:B285)</f>
        <v>283</v>
      </c>
      <c r="C285" s="40">
        <f ca="1">IF(ValuesEntered,IF(Amortization[[#This Row],['#]]&lt;=DurationOfLoan,IF(ROW()-ROW(Amortization[[#Headers],[payment
date]])=1,LoanStart,IF(I284&gt;0,EDATE(C284,1),"")),""),"")</f>
        <v>53376</v>
      </c>
      <c r="D285" s="16">
        <f ca="1">IF(ROW()-ROW(Amortization[[#Headers],[opening
balance]])=1,LoanAmount,IF(Amortization[[#This Row],[payment
date]]="",0,INDEX(Amortization[], ROW()-4,8)))</f>
        <v>117875.82117781864</v>
      </c>
      <c r="E285" s="16">
        <f ca="1">IF(ValuesEntered,IF(ROW()-ROW(Amortization[[#Headers],[interest]])=1,-IPMT(InterestRate/12,1,DurationOfLoan-ROWS($C$3:C285)+1,Amortization[[#This Row],[opening
balance]]),IFERROR(-IPMT(InterestRate/12,1,Amortization[[#This Row],['#
remaining]],D286),0)),0)</f>
        <v>388.50015172689683</v>
      </c>
      <c r="F285" s="16">
        <f ca="1">IFERROR(IF(AND(ValuesEntered,Amortization[[#This Row],[payment
date]]&lt;&gt;""),-PPMT(InterestRate/12,1,DurationOfLoan-ROWS($C$3:C285)+1,Amortization[[#This Row],[opening
balance]]),""),0)</f>
        <v>1325.7756597495913</v>
      </c>
      <c r="G285" s="16">
        <f ca="1">IF(Amortization[[#This Row],[payment
date]]="",0,PropertyTaxAmount)</f>
        <v>375</v>
      </c>
      <c r="H285" s="16">
        <f ca="1">IF(Amortization[[#This Row],[payment
date]]="",0,Amortization[[#This Row],[interest]]+Amortization[[#This Row],[principal]]+Amortization[[#This Row],[property
tax]])</f>
        <v>2089.2758114764883</v>
      </c>
      <c r="I285" s="16">
        <f ca="1">IF(Amortization[[#This Row],[payment
date]]="",0,Amortization[[#This Row],[opening
balance]]-Amortization[[#This Row],[principal]])</f>
        <v>116550.04551806905</v>
      </c>
      <c r="J285" s="39">
        <f ca="1">IF(Amortization[[#This Row],[closing
balance]]&gt;0,LastRow-ROW(),0)</f>
        <v>77</v>
      </c>
    </row>
    <row r="286" spans="2:10" ht="15" customHeight="1">
      <c r="B286" s="39">
        <f>ROWS($B$3:B286)</f>
        <v>284</v>
      </c>
      <c r="C286" s="40">
        <f ca="1">IF(ValuesEntered,IF(Amortization[[#This Row],['#]]&lt;=DurationOfLoan,IF(ROW()-ROW(Amortization[[#Headers],[payment
date]])=1,LoanStart,IF(I285&gt;0,EDATE(C285,1),"")),""),"")</f>
        <v>53404</v>
      </c>
      <c r="D286" s="16">
        <f ca="1">IF(ROW()-ROW(Amortization[[#Headers],[opening
balance]])=1,LoanAmount,IF(Amortization[[#This Row],[payment
date]]="",0,INDEX(Amortization[], ROW()-4,8)))</f>
        <v>116550.04551806905</v>
      </c>
      <c r="E286" s="16">
        <f ca="1">IF(ValuesEntered,IF(ROW()-ROW(Amortization[[#Headers],[interest]])=1,-IPMT(InterestRate/12,1,DurationOfLoan-ROWS($C$3:C286)+1,Amortization[[#This Row],[opening
balance]]),IFERROR(-IPMT(InterestRate/12,1,Amortization[[#This Row],['#
remaining]],D287),0)),0)</f>
        <v>384.06616868706766</v>
      </c>
      <c r="F286" s="16">
        <f ca="1">IFERROR(IF(AND(ValuesEntered,Amortization[[#This Row],[payment
date]]&lt;&gt;""),-PPMT(InterestRate/12,1,DurationOfLoan-ROWS($C$3:C286)+1,Amortization[[#This Row],[opening
balance]]),""),0)</f>
        <v>1330.1949119487565</v>
      </c>
      <c r="G286" s="16">
        <f ca="1">IF(Amortization[[#This Row],[payment
date]]="",0,PropertyTaxAmount)</f>
        <v>375</v>
      </c>
      <c r="H286" s="16">
        <f ca="1">IF(Amortization[[#This Row],[payment
date]]="",0,Amortization[[#This Row],[interest]]+Amortization[[#This Row],[principal]]+Amortization[[#This Row],[property
tax]])</f>
        <v>2089.2610806358243</v>
      </c>
      <c r="I286" s="16">
        <f ca="1">IF(Amortization[[#This Row],[payment
date]]="",0,Amortization[[#This Row],[opening
balance]]-Amortization[[#This Row],[principal]])</f>
        <v>115219.85060612029</v>
      </c>
      <c r="J286" s="39">
        <f ca="1">IF(Amortization[[#This Row],[closing
balance]]&gt;0,LastRow-ROW(),0)</f>
        <v>76</v>
      </c>
    </row>
    <row r="287" spans="2:10" ht="15" customHeight="1">
      <c r="B287" s="39">
        <f>ROWS($B$3:B287)</f>
        <v>285</v>
      </c>
      <c r="C287" s="40">
        <f ca="1">IF(ValuesEntered,IF(Amortization[[#This Row],['#]]&lt;=DurationOfLoan,IF(ROW()-ROW(Amortization[[#Headers],[payment
date]])=1,LoanStart,IF(I286&gt;0,EDATE(C286,1),"")),""),"")</f>
        <v>53435</v>
      </c>
      <c r="D287" s="16">
        <f ca="1">IF(ROW()-ROW(Amortization[[#Headers],[opening
balance]])=1,LoanAmount,IF(Amortization[[#This Row],[payment
date]]="",0,INDEX(Amortization[], ROW()-4,8)))</f>
        <v>115219.85060612029</v>
      </c>
      <c r="E287" s="16">
        <f ca="1">IF(ValuesEntered,IF(ROW()-ROW(Amortization[[#Headers],[interest]])=1,-IPMT(InterestRate/12,1,DurationOfLoan-ROWS($C$3:C287)+1,Amortization[[#This Row],[opening
balance]]),IFERROR(-IPMT(InterestRate/12,1,Amortization[[#This Row],['#
remaining]],D288),0)),0)</f>
        <v>379.61740570377242</v>
      </c>
      <c r="F287" s="16">
        <f ca="1">IFERROR(IF(AND(ValuesEntered,Amortization[[#This Row],[payment
date]]&lt;&gt;""),-PPMT(InterestRate/12,1,DurationOfLoan-ROWS($C$3:C287)+1,Amortization[[#This Row],[opening
balance]]),""),0)</f>
        <v>1334.6288949885857</v>
      </c>
      <c r="G287" s="16">
        <f ca="1">IF(Amortization[[#This Row],[payment
date]]="",0,PropertyTaxAmount)</f>
        <v>375</v>
      </c>
      <c r="H287" s="16">
        <f ca="1">IF(Amortization[[#This Row],[payment
date]]="",0,Amortization[[#This Row],[interest]]+Amortization[[#This Row],[principal]]+Amortization[[#This Row],[property
tax]])</f>
        <v>2089.2463006923581</v>
      </c>
      <c r="I287" s="16">
        <f ca="1">IF(Amortization[[#This Row],[payment
date]]="",0,Amortization[[#This Row],[opening
balance]]-Amortization[[#This Row],[principal]])</f>
        <v>113885.22171113171</v>
      </c>
      <c r="J287" s="39">
        <f ca="1">IF(Amortization[[#This Row],[closing
balance]]&gt;0,LastRow-ROW(),0)</f>
        <v>75</v>
      </c>
    </row>
    <row r="288" spans="2:10" ht="15" customHeight="1">
      <c r="B288" s="39">
        <f>ROWS($B$3:B288)</f>
        <v>286</v>
      </c>
      <c r="C288" s="40">
        <f ca="1">IF(ValuesEntered,IF(Amortization[[#This Row],['#]]&lt;=DurationOfLoan,IF(ROW()-ROW(Amortization[[#Headers],[payment
date]])=1,LoanStart,IF(I287&gt;0,EDATE(C287,1),"")),""),"")</f>
        <v>53465</v>
      </c>
      <c r="D288" s="16">
        <f ca="1">IF(ROW()-ROW(Amortization[[#Headers],[opening
balance]])=1,LoanAmount,IF(Amortization[[#This Row],[payment
date]]="",0,INDEX(Amortization[], ROW()-4,8)))</f>
        <v>113885.22171113171</v>
      </c>
      <c r="E288" s="16">
        <f ca="1">IF(ValuesEntered,IF(ROW()-ROW(Amortization[[#Headers],[interest]])=1,-IPMT(InterestRate/12,1,DurationOfLoan-ROWS($C$3:C288)+1,Amortization[[#This Row],[opening
balance]]),IFERROR(-IPMT(InterestRate/12,1,Amortization[[#This Row],['#
remaining]],D289),0)),0)</f>
        <v>375.15381351053281</v>
      </c>
      <c r="F288" s="16">
        <f ca="1">IFERROR(IF(AND(ValuesEntered,Amortization[[#This Row],[payment
date]]&lt;&gt;""),-PPMT(InterestRate/12,1,DurationOfLoan-ROWS($C$3:C288)+1,Amortization[[#This Row],[opening
balance]]),""),0)</f>
        <v>1339.0776579718813</v>
      </c>
      <c r="G288" s="16">
        <f ca="1">IF(Amortization[[#This Row],[payment
date]]="",0,PropertyTaxAmount)</f>
        <v>375</v>
      </c>
      <c r="H288" s="16">
        <f ca="1">IF(Amortization[[#This Row],[payment
date]]="",0,Amortization[[#This Row],[interest]]+Amortization[[#This Row],[principal]]+Amortization[[#This Row],[property
tax]])</f>
        <v>2089.2314714824142</v>
      </c>
      <c r="I288" s="16">
        <f ca="1">IF(Amortization[[#This Row],[payment
date]]="",0,Amortization[[#This Row],[opening
balance]]-Amortization[[#This Row],[principal]])</f>
        <v>112546.14405315983</v>
      </c>
      <c r="J288" s="39">
        <f ca="1">IF(Amortization[[#This Row],[closing
balance]]&gt;0,LastRow-ROW(),0)</f>
        <v>74</v>
      </c>
    </row>
    <row r="289" spans="2:10" ht="15" customHeight="1">
      <c r="B289" s="39">
        <f>ROWS($B$3:B289)</f>
        <v>287</v>
      </c>
      <c r="C289" s="40">
        <f ca="1">IF(ValuesEntered,IF(Amortization[[#This Row],['#]]&lt;=DurationOfLoan,IF(ROW()-ROW(Amortization[[#Headers],[payment
date]])=1,LoanStart,IF(I288&gt;0,EDATE(C288,1),"")),""),"")</f>
        <v>53496</v>
      </c>
      <c r="D289" s="16">
        <f ca="1">IF(ROW()-ROW(Amortization[[#Headers],[opening
balance]])=1,LoanAmount,IF(Amortization[[#This Row],[payment
date]]="",0,INDEX(Amortization[], ROW()-4,8)))</f>
        <v>112546.14405315983</v>
      </c>
      <c r="E289" s="16">
        <f ca="1">IF(ValuesEntered,IF(ROW()-ROW(Amortization[[#Headers],[interest]])=1,-IPMT(InterestRate/12,1,DurationOfLoan-ROWS($C$3:C289)+1,Amortization[[#This Row],[opening
balance]]),IFERROR(-IPMT(InterestRate/12,1,Amortization[[#This Row],['#
remaining]],D290),0)),0)</f>
        <v>370.67534267664911</v>
      </c>
      <c r="F289" s="16">
        <f ca="1">IFERROR(IF(AND(ValuesEntered,Amortization[[#This Row],[payment
date]]&lt;&gt;""),-PPMT(InterestRate/12,1,DurationOfLoan-ROWS($C$3:C289)+1,Amortization[[#This Row],[opening
balance]]),""),0)</f>
        <v>1343.5412501651206</v>
      </c>
      <c r="G289" s="16">
        <f ca="1">IF(Amortization[[#This Row],[payment
date]]="",0,PropertyTaxAmount)</f>
        <v>375</v>
      </c>
      <c r="H289" s="16">
        <f ca="1">IF(Amortization[[#This Row],[payment
date]]="",0,Amortization[[#This Row],[interest]]+Amortization[[#This Row],[principal]]+Amortization[[#This Row],[property
tax]])</f>
        <v>2089.2165928417699</v>
      </c>
      <c r="I289" s="16">
        <f ca="1">IF(Amortization[[#This Row],[payment
date]]="",0,Amortization[[#This Row],[opening
balance]]-Amortization[[#This Row],[principal]])</f>
        <v>111202.60280299472</v>
      </c>
      <c r="J289" s="39">
        <f ca="1">IF(Amortization[[#This Row],[closing
balance]]&gt;0,LastRow-ROW(),0)</f>
        <v>73</v>
      </c>
    </row>
    <row r="290" spans="2:10" ht="15" customHeight="1">
      <c r="B290" s="39">
        <f>ROWS($B$3:B290)</f>
        <v>288</v>
      </c>
      <c r="C290" s="40">
        <f ca="1">IF(ValuesEntered,IF(Amortization[[#This Row],['#]]&lt;=DurationOfLoan,IF(ROW()-ROW(Amortization[[#Headers],[payment
date]])=1,LoanStart,IF(I289&gt;0,EDATE(C289,1),"")),""),"")</f>
        <v>53526</v>
      </c>
      <c r="D290" s="16">
        <f ca="1">IF(ROW()-ROW(Amortization[[#Headers],[opening
balance]])=1,LoanAmount,IF(Amortization[[#This Row],[payment
date]]="",0,INDEX(Amortization[], ROW()-4,8)))</f>
        <v>111202.60280299472</v>
      </c>
      <c r="E290" s="16">
        <f ca="1">IF(ValuesEntered,IF(ROW()-ROW(Amortization[[#Headers],[interest]])=1,-IPMT(InterestRate/12,1,DurationOfLoan-ROWS($C$3:C290)+1,Amortization[[#This Row],[opening
balance]]),IFERROR(-IPMT(InterestRate/12,1,Amortization[[#This Row],['#
remaining]],D291),0)),0)</f>
        <v>366.1819436066524</v>
      </c>
      <c r="F290" s="16">
        <f ca="1">IFERROR(IF(AND(ValuesEntered,Amortization[[#This Row],[payment
date]]&lt;&gt;""),-PPMT(InterestRate/12,1,DurationOfLoan-ROWS($C$3:C290)+1,Amortization[[#This Row],[opening
balance]]),""),0)</f>
        <v>1348.0197209990042</v>
      </c>
      <c r="G290" s="16">
        <f ca="1">IF(Amortization[[#This Row],[payment
date]]="",0,PropertyTaxAmount)</f>
        <v>375</v>
      </c>
      <c r="H290" s="16">
        <f ca="1">IF(Amortization[[#This Row],[payment
date]]="",0,Amortization[[#This Row],[interest]]+Amortization[[#This Row],[principal]]+Amortization[[#This Row],[property
tax]])</f>
        <v>2089.2016646056563</v>
      </c>
      <c r="I290" s="16">
        <f ca="1">IF(Amortization[[#This Row],[payment
date]]="",0,Amortization[[#This Row],[opening
balance]]-Amortization[[#This Row],[principal]])</f>
        <v>109854.58308199572</v>
      </c>
      <c r="J290" s="39">
        <f ca="1">IF(Amortization[[#This Row],[closing
balance]]&gt;0,LastRow-ROW(),0)</f>
        <v>72</v>
      </c>
    </row>
    <row r="291" spans="2:10" ht="15" customHeight="1">
      <c r="B291" s="39">
        <f>ROWS($B$3:B291)</f>
        <v>289</v>
      </c>
      <c r="C291" s="40">
        <f ca="1">IF(ValuesEntered,IF(Amortization[[#This Row],['#]]&lt;=DurationOfLoan,IF(ROW()-ROW(Amortization[[#Headers],[payment
date]])=1,LoanStart,IF(I290&gt;0,EDATE(C290,1),"")),""),"")</f>
        <v>53557</v>
      </c>
      <c r="D291" s="16">
        <f ca="1">IF(ROW()-ROW(Amortization[[#Headers],[opening
balance]])=1,LoanAmount,IF(Amortization[[#This Row],[payment
date]]="",0,INDEX(Amortization[], ROW()-4,8)))</f>
        <v>109854.58308199572</v>
      </c>
      <c r="E291" s="16">
        <f ca="1">IF(ValuesEntered,IF(ROW()-ROW(Amortization[[#Headers],[interest]])=1,-IPMT(InterestRate/12,1,DurationOfLoan-ROWS($C$3:C291)+1,Amortization[[#This Row],[opening
balance]]),IFERROR(-IPMT(InterestRate/12,1,Amortization[[#This Row],['#
remaining]],D292),0)),0)</f>
        <v>361.67356653975577</v>
      </c>
      <c r="F291" s="16">
        <f ca="1">IFERROR(IF(AND(ValuesEntered,Amortization[[#This Row],[payment
date]]&lt;&gt;""),-PPMT(InterestRate/12,1,DurationOfLoan-ROWS($C$3:C291)+1,Amortization[[#This Row],[opening
balance]]),""),0)</f>
        <v>1352.5131200690012</v>
      </c>
      <c r="G291" s="16">
        <f ca="1">IF(Amortization[[#This Row],[payment
date]]="",0,PropertyTaxAmount)</f>
        <v>375</v>
      </c>
      <c r="H291" s="16">
        <f ca="1">IF(Amortization[[#This Row],[payment
date]]="",0,Amortization[[#This Row],[interest]]+Amortization[[#This Row],[principal]]+Amortization[[#This Row],[property
tax]])</f>
        <v>2089.1866866087566</v>
      </c>
      <c r="I291" s="16">
        <f ca="1">IF(Amortization[[#This Row],[payment
date]]="",0,Amortization[[#This Row],[opening
balance]]-Amortization[[#This Row],[principal]])</f>
        <v>108502.06996192673</v>
      </c>
      <c r="J291" s="39">
        <f ca="1">IF(Amortization[[#This Row],[closing
balance]]&gt;0,LastRow-ROW(),0)</f>
        <v>71</v>
      </c>
    </row>
    <row r="292" spans="2:10" ht="15" customHeight="1">
      <c r="B292" s="39">
        <f>ROWS($B$3:B292)</f>
        <v>290</v>
      </c>
      <c r="C292" s="40">
        <f ca="1">IF(ValuesEntered,IF(Amortization[[#This Row],['#]]&lt;=DurationOfLoan,IF(ROW()-ROW(Amortization[[#Headers],[payment
date]])=1,LoanStart,IF(I291&gt;0,EDATE(C291,1),"")),""),"")</f>
        <v>53588</v>
      </c>
      <c r="D292" s="16">
        <f ca="1">IF(ROW()-ROW(Amortization[[#Headers],[opening
balance]])=1,LoanAmount,IF(Amortization[[#This Row],[payment
date]]="",0,INDEX(Amortization[], ROW()-4,8)))</f>
        <v>108502.06996192673</v>
      </c>
      <c r="E292" s="16">
        <f ca="1">IF(ValuesEntered,IF(ROW()-ROW(Amortization[[#Headers],[interest]])=1,-IPMT(InterestRate/12,1,DurationOfLoan-ROWS($C$3:C292)+1,Amortization[[#This Row],[opening
balance]]),IFERROR(-IPMT(InterestRate/12,1,Amortization[[#This Row],['#
remaining]],D293),0)),0)</f>
        <v>357.15016154930277</v>
      </c>
      <c r="F292" s="16">
        <f ca="1">IFERROR(IF(AND(ValuesEntered,Amortization[[#This Row],[payment
date]]&lt;&gt;""),-PPMT(InterestRate/12,1,DurationOfLoan-ROWS($C$3:C292)+1,Amortization[[#This Row],[opening
balance]]),""),0)</f>
        <v>1357.021497135898</v>
      </c>
      <c r="G292" s="16">
        <f ca="1">IF(Amortization[[#This Row],[payment
date]]="",0,PropertyTaxAmount)</f>
        <v>375</v>
      </c>
      <c r="H292" s="16">
        <f ca="1">IF(Amortization[[#This Row],[payment
date]]="",0,Amortization[[#This Row],[interest]]+Amortization[[#This Row],[principal]]+Amortization[[#This Row],[property
tax]])</f>
        <v>2089.1716586852008</v>
      </c>
      <c r="I292" s="16">
        <f ca="1">IF(Amortization[[#This Row],[payment
date]]="",0,Amortization[[#This Row],[opening
balance]]-Amortization[[#This Row],[principal]])</f>
        <v>107145.04846479083</v>
      </c>
      <c r="J292" s="39">
        <f ca="1">IF(Amortization[[#This Row],[closing
balance]]&gt;0,LastRow-ROW(),0)</f>
        <v>70</v>
      </c>
    </row>
    <row r="293" spans="2:10" ht="15" customHeight="1">
      <c r="B293" s="39">
        <f>ROWS($B$3:B293)</f>
        <v>291</v>
      </c>
      <c r="C293" s="40">
        <f ca="1">IF(ValuesEntered,IF(Amortization[[#This Row],['#]]&lt;=DurationOfLoan,IF(ROW()-ROW(Amortization[[#Headers],[payment
date]])=1,LoanStart,IF(I292&gt;0,EDATE(C292,1),"")),""),"")</f>
        <v>53618</v>
      </c>
      <c r="D293" s="16">
        <f ca="1">IF(ROW()-ROW(Amortization[[#Headers],[opening
balance]])=1,LoanAmount,IF(Amortization[[#This Row],[payment
date]]="",0,INDEX(Amortization[], ROW()-4,8)))</f>
        <v>107145.04846479083</v>
      </c>
      <c r="E293" s="16">
        <f ca="1">IF(ValuesEntered,IF(ROW()-ROW(Amortization[[#Headers],[interest]])=1,-IPMT(InterestRate/12,1,DurationOfLoan-ROWS($C$3:C293)+1,Amortization[[#This Row],[opening
balance]]),IFERROR(-IPMT(InterestRate/12,1,Amortization[[#This Row],['#
remaining]],D294),0)),0)</f>
        <v>352.61167854221497</v>
      </c>
      <c r="F293" s="16">
        <f ca="1">IFERROR(IF(AND(ValuesEntered,Amortization[[#This Row],[payment
date]]&lt;&gt;""),-PPMT(InterestRate/12,1,DurationOfLoan-ROWS($C$3:C293)+1,Amortization[[#This Row],[opening
balance]]),""),0)</f>
        <v>1361.544902126351</v>
      </c>
      <c r="G293" s="16">
        <f ca="1">IF(Amortization[[#This Row],[payment
date]]="",0,PropertyTaxAmount)</f>
        <v>375</v>
      </c>
      <c r="H293" s="16">
        <f ca="1">IF(Amortization[[#This Row],[payment
date]]="",0,Amortization[[#This Row],[interest]]+Amortization[[#This Row],[principal]]+Amortization[[#This Row],[property
tax]])</f>
        <v>2089.1565806685658</v>
      </c>
      <c r="I293" s="16">
        <f ca="1">IF(Amortization[[#This Row],[payment
date]]="",0,Amortization[[#This Row],[opening
balance]]-Amortization[[#This Row],[principal]])</f>
        <v>105783.50356266448</v>
      </c>
      <c r="J293" s="39">
        <f ca="1">IF(Amortization[[#This Row],[closing
balance]]&gt;0,LastRow-ROW(),0)</f>
        <v>69</v>
      </c>
    </row>
    <row r="294" spans="2:10" ht="15" customHeight="1">
      <c r="B294" s="39">
        <f>ROWS($B$3:B294)</f>
        <v>292</v>
      </c>
      <c r="C294" s="40">
        <f ca="1">IF(ValuesEntered,IF(Amortization[[#This Row],['#]]&lt;=DurationOfLoan,IF(ROW()-ROW(Amortization[[#Headers],[payment
date]])=1,LoanStart,IF(I293&gt;0,EDATE(C293,1),"")),""),"")</f>
        <v>53649</v>
      </c>
      <c r="D294" s="16">
        <f ca="1">IF(ROW()-ROW(Amortization[[#Headers],[opening
balance]])=1,LoanAmount,IF(Amortization[[#This Row],[payment
date]]="",0,INDEX(Amortization[], ROW()-4,8)))</f>
        <v>105783.50356266448</v>
      </c>
      <c r="E294" s="16">
        <f ca="1">IF(ValuesEntered,IF(ROW()-ROW(Amortization[[#Headers],[interest]])=1,-IPMT(InterestRate/12,1,DurationOfLoan-ROWS($C$3:C294)+1,Amortization[[#This Row],[opening
balance]]),IFERROR(-IPMT(InterestRate/12,1,Amortization[[#This Row],['#
remaining]],D295),0)),0)</f>
        <v>348.05806725843684</v>
      </c>
      <c r="F294" s="16">
        <f ca="1">IFERROR(IF(AND(ValuesEntered,Amortization[[#This Row],[payment
date]]&lt;&gt;""),-PPMT(InterestRate/12,1,DurationOfLoan-ROWS($C$3:C294)+1,Amortization[[#This Row],[opening
balance]]),""),0)</f>
        <v>1366.0833851334389</v>
      </c>
      <c r="G294" s="16">
        <f ca="1">IF(Amortization[[#This Row],[payment
date]]="",0,PropertyTaxAmount)</f>
        <v>375</v>
      </c>
      <c r="H294" s="16">
        <f ca="1">IF(Amortization[[#This Row],[payment
date]]="",0,Amortization[[#This Row],[interest]]+Amortization[[#This Row],[principal]]+Amortization[[#This Row],[property
tax]])</f>
        <v>2089.1414523918756</v>
      </c>
      <c r="I294" s="16">
        <f ca="1">IF(Amortization[[#This Row],[payment
date]]="",0,Amortization[[#This Row],[opening
balance]]-Amortization[[#This Row],[principal]])</f>
        <v>104417.42017753105</v>
      </c>
      <c r="J294" s="39">
        <f ca="1">IF(Amortization[[#This Row],[closing
balance]]&gt;0,LastRow-ROW(),0)</f>
        <v>68</v>
      </c>
    </row>
    <row r="295" spans="2:10" ht="15" customHeight="1">
      <c r="B295" s="39">
        <f>ROWS($B$3:B295)</f>
        <v>293</v>
      </c>
      <c r="C295" s="40">
        <f ca="1">IF(ValuesEntered,IF(Amortization[[#This Row],['#]]&lt;=DurationOfLoan,IF(ROW()-ROW(Amortization[[#Headers],[payment
date]])=1,LoanStart,IF(I294&gt;0,EDATE(C294,1),"")),""),"")</f>
        <v>53679</v>
      </c>
      <c r="D295" s="16">
        <f ca="1">IF(ROW()-ROW(Amortization[[#Headers],[opening
balance]])=1,LoanAmount,IF(Amortization[[#This Row],[payment
date]]="",0,INDEX(Amortization[], ROW()-4,8)))</f>
        <v>104417.42017753105</v>
      </c>
      <c r="E295" s="16">
        <f ca="1">IF(ValuesEntered,IF(ROW()-ROW(Amortization[[#Headers],[interest]])=1,-IPMT(InterestRate/12,1,DurationOfLoan-ROWS($C$3:C295)+1,Amortization[[#This Row],[opening
balance]]),IFERROR(-IPMT(InterestRate/12,1,Amortization[[#This Row],['#
remaining]],D296),0)),0)</f>
        <v>343.48927727037943</v>
      </c>
      <c r="F295" s="16">
        <f ca="1">IFERROR(IF(AND(ValuesEntered,Amortization[[#This Row],[payment
date]]&lt;&gt;""),-PPMT(InterestRate/12,1,DurationOfLoan-ROWS($C$3:C295)+1,Amortization[[#This Row],[opening
balance]]),""),0)</f>
        <v>1370.6369964172172</v>
      </c>
      <c r="G295" s="16">
        <f ca="1">IF(Amortization[[#This Row],[payment
date]]="",0,PropertyTaxAmount)</f>
        <v>375</v>
      </c>
      <c r="H295" s="16">
        <f ca="1">IF(Amortization[[#This Row],[payment
date]]="",0,Amortization[[#This Row],[interest]]+Amortization[[#This Row],[principal]]+Amortization[[#This Row],[property
tax]])</f>
        <v>2089.1262736875969</v>
      </c>
      <c r="I295" s="16">
        <f ca="1">IF(Amortization[[#This Row],[payment
date]]="",0,Amortization[[#This Row],[opening
balance]]-Amortization[[#This Row],[principal]])</f>
        <v>103046.78318111383</v>
      </c>
      <c r="J295" s="39">
        <f ca="1">IF(Amortization[[#This Row],[closing
balance]]&gt;0,LastRow-ROW(),0)</f>
        <v>67</v>
      </c>
    </row>
    <row r="296" spans="2:10" ht="15" customHeight="1">
      <c r="B296" s="39">
        <f>ROWS($B$3:B296)</f>
        <v>294</v>
      </c>
      <c r="C296" s="40">
        <f ca="1">IF(ValuesEntered,IF(Amortization[[#This Row],['#]]&lt;=DurationOfLoan,IF(ROW()-ROW(Amortization[[#Headers],[payment
date]])=1,LoanStart,IF(I295&gt;0,EDATE(C295,1),"")),""),"")</f>
        <v>53710</v>
      </c>
      <c r="D296" s="16">
        <f ca="1">IF(ROW()-ROW(Amortization[[#Headers],[opening
balance]])=1,LoanAmount,IF(Amortization[[#This Row],[payment
date]]="",0,INDEX(Amortization[], ROW()-4,8)))</f>
        <v>103046.78318111383</v>
      </c>
      <c r="E296" s="16">
        <f ca="1">IF(ValuesEntered,IF(ROW()-ROW(Amortization[[#Headers],[interest]])=1,-IPMT(InterestRate/12,1,DurationOfLoan-ROWS($C$3:C296)+1,Amortization[[#This Row],[opening
balance]]),IFERROR(-IPMT(InterestRate/12,1,Amortization[[#This Row],['#
remaining]],D297),0)),0)</f>
        <v>338.90525798236189</v>
      </c>
      <c r="F296" s="16">
        <f ca="1">IFERROR(IF(AND(ValuesEntered,Amortization[[#This Row],[payment
date]]&lt;&gt;""),-PPMT(InterestRate/12,1,DurationOfLoan-ROWS($C$3:C296)+1,Amortization[[#This Row],[opening
balance]]),""),0)</f>
        <v>1375.2057864052745</v>
      </c>
      <c r="G296" s="16">
        <f ca="1">IF(Amortization[[#This Row],[payment
date]]="",0,PropertyTaxAmount)</f>
        <v>375</v>
      </c>
      <c r="H296" s="16">
        <f ca="1">IF(Amortization[[#This Row],[payment
date]]="",0,Amortization[[#This Row],[interest]]+Amortization[[#This Row],[principal]]+Amortization[[#This Row],[property
tax]])</f>
        <v>2089.1110443876364</v>
      </c>
      <c r="I296" s="16">
        <f ca="1">IF(Amortization[[#This Row],[payment
date]]="",0,Amortization[[#This Row],[opening
balance]]-Amortization[[#This Row],[principal]])</f>
        <v>101671.57739470855</v>
      </c>
      <c r="J296" s="39">
        <f ca="1">IF(Amortization[[#This Row],[closing
balance]]&gt;0,LastRow-ROW(),0)</f>
        <v>66</v>
      </c>
    </row>
    <row r="297" spans="2:10" ht="15" customHeight="1">
      <c r="B297" s="39">
        <f>ROWS($B$3:B297)</f>
        <v>295</v>
      </c>
      <c r="C297" s="40">
        <f ca="1">IF(ValuesEntered,IF(Amortization[[#This Row],['#]]&lt;=DurationOfLoan,IF(ROW()-ROW(Amortization[[#Headers],[payment
date]])=1,LoanStart,IF(I296&gt;0,EDATE(C296,1),"")),""),"")</f>
        <v>53741</v>
      </c>
      <c r="D297" s="16">
        <f ca="1">IF(ROW()-ROW(Amortization[[#Headers],[opening
balance]])=1,LoanAmount,IF(Amortization[[#This Row],[payment
date]]="",0,INDEX(Amortization[], ROW()-4,8)))</f>
        <v>101671.57739470855</v>
      </c>
      <c r="E297" s="16">
        <f ca="1">IF(ValuesEntered,IF(ROW()-ROW(Amortization[[#Headers],[interest]])=1,-IPMT(InterestRate/12,1,DurationOfLoan-ROWS($C$3:C297)+1,Amortization[[#This Row],[opening
balance]]),IFERROR(-IPMT(InterestRate/12,1,Amortization[[#This Row],['#
remaining]],D298),0)),0)</f>
        <v>334.3059586300509</v>
      </c>
      <c r="F297" s="16">
        <f ca="1">IFERROR(IF(AND(ValuesEntered,Amortization[[#This Row],[payment
date]]&lt;&gt;""),-PPMT(InterestRate/12,1,DurationOfLoan-ROWS($C$3:C297)+1,Amortization[[#This Row],[opening
balance]]),""),0)</f>
        <v>1379.789805693292</v>
      </c>
      <c r="G297" s="16">
        <f ca="1">IF(Amortization[[#This Row],[payment
date]]="",0,PropertyTaxAmount)</f>
        <v>375</v>
      </c>
      <c r="H297" s="16">
        <f ca="1">IF(Amortization[[#This Row],[payment
date]]="",0,Amortization[[#This Row],[interest]]+Amortization[[#This Row],[principal]]+Amortization[[#This Row],[property
tax]])</f>
        <v>2089.0957643233428</v>
      </c>
      <c r="I297" s="16">
        <f ca="1">IF(Amortization[[#This Row],[payment
date]]="",0,Amortization[[#This Row],[opening
balance]]-Amortization[[#This Row],[principal]])</f>
        <v>100291.78758901526</v>
      </c>
      <c r="J297" s="39">
        <f ca="1">IF(Amortization[[#This Row],[closing
balance]]&gt;0,LastRow-ROW(),0)</f>
        <v>65</v>
      </c>
    </row>
    <row r="298" spans="2:10" ht="15" customHeight="1">
      <c r="B298" s="39">
        <f>ROWS($B$3:B298)</f>
        <v>296</v>
      </c>
      <c r="C298" s="40">
        <f ca="1">IF(ValuesEntered,IF(Amortization[[#This Row],['#]]&lt;=DurationOfLoan,IF(ROW()-ROW(Amortization[[#Headers],[payment
date]])=1,LoanStart,IF(I297&gt;0,EDATE(C297,1),"")),""),"")</f>
        <v>53769</v>
      </c>
      <c r="D298" s="16">
        <f ca="1">IF(ROW()-ROW(Amortization[[#Headers],[opening
balance]])=1,LoanAmount,IF(Amortization[[#This Row],[payment
date]]="",0,INDEX(Amortization[], ROW()-4,8)))</f>
        <v>100291.78758901526</v>
      </c>
      <c r="E298" s="16">
        <f ca="1">IF(ValuesEntered,IF(ROW()-ROW(Amortization[[#Headers],[interest]])=1,-IPMT(InterestRate/12,1,DurationOfLoan-ROWS($C$3:C298)+1,Amortization[[#This Row],[opening
balance]]),IFERROR(-IPMT(InterestRate/12,1,Amortization[[#This Row],['#
remaining]],D299),0)),0)</f>
        <v>329.69132827989893</v>
      </c>
      <c r="F298" s="16">
        <f ca="1">IFERROR(IF(AND(ValuesEntered,Amortization[[#This Row],[payment
date]]&lt;&gt;""),-PPMT(InterestRate/12,1,DurationOfLoan-ROWS($C$3:C298)+1,Amortization[[#This Row],[opening
balance]]),""),0)</f>
        <v>1384.3891050456029</v>
      </c>
      <c r="G298" s="16">
        <f ca="1">IF(Amortization[[#This Row],[payment
date]]="",0,PropertyTaxAmount)</f>
        <v>375</v>
      </c>
      <c r="H298" s="16">
        <f ca="1">IF(Amortization[[#This Row],[payment
date]]="",0,Amortization[[#This Row],[interest]]+Amortization[[#This Row],[principal]]+Amortization[[#This Row],[property
tax]])</f>
        <v>2089.0804333255019</v>
      </c>
      <c r="I298" s="16">
        <f ca="1">IF(Amortization[[#This Row],[payment
date]]="",0,Amortization[[#This Row],[opening
balance]]-Amortization[[#This Row],[principal]])</f>
        <v>98907.398483969664</v>
      </c>
      <c r="J298" s="39">
        <f ca="1">IF(Amortization[[#This Row],[closing
balance]]&gt;0,LastRow-ROW(),0)</f>
        <v>64</v>
      </c>
    </row>
    <row r="299" spans="2:10" ht="15" customHeight="1">
      <c r="B299" s="39">
        <f>ROWS($B$3:B299)</f>
        <v>297</v>
      </c>
      <c r="C299" s="40">
        <f ca="1">IF(ValuesEntered,IF(Amortization[[#This Row],['#]]&lt;=DurationOfLoan,IF(ROW()-ROW(Amortization[[#Headers],[payment
date]])=1,LoanStart,IF(I298&gt;0,EDATE(C298,1),"")),""),"")</f>
        <v>53800</v>
      </c>
      <c r="D299" s="16">
        <f ca="1">IF(ROW()-ROW(Amortization[[#Headers],[opening
balance]])=1,LoanAmount,IF(Amortization[[#This Row],[payment
date]]="",0,INDEX(Amortization[], ROW()-4,8)))</f>
        <v>98907.398483969664</v>
      </c>
      <c r="E299" s="16">
        <f ca="1">IF(ValuesEntered,IF(ROW()-ROW(Amortization[[#Headers],[interest]])=1,-IPMT(InterestRate/12,1,DurationOfLoan-ROWS($C$3:C299)+1,Amortization[[#This Row],[opening
balance]]),IFERROR(-IPMT(InterestRate/12,1,Amortization[[#This Row],['#
remaining]],D300),0)),0)</f>
        <v>325.06131582857972</v>
      </c>
      <c r="F299" s="16">
        <f ca="1">IFERROR(IF(AND(ValuesEntered,Amortization[[#This Row],[payment
date]]&lt;&gt;""),-PPMT(InterestRate/12,1,DurationOfLoan-ROWS($C$3:C299)+1,Amortization[[#This Row],[opening
balance]]),""),0)</f>
        <v>1389.0037353957553</v>
      </c>
      <c r="G299" s="16">
        <f ca="1">IF(Amortization[[#This Row],[payment
date]]="",0,PropertyTaxAmount)</f>
        <v>375</v>
      </c>
      <c r="H299" s="16">
        <f ca="1">IF(Amortization[[#This Row],[payment
date]]="",0,Amortization[[#This Row],[interest]]+Amortization[[#This Row],[principal]]+Amortization[[#This Row],[property
tax]])</f>
        <v>2089.0650512243351</v>
      </c>
      <c r="I299" s="16">
        <f ca="1">IF(Amortization[[#This Row],[payment
date]]="",0,Amortization[[#This Row],[opening
balance]]-Amortization[[#This Row],[principal]])</f>
        <v>97518.394748573905</v>
      </c>
      <c r="J299" s="39">
        <f ca="1">IF(Amortization[[#This Row],[closing
balance]]&gt;0,LastRow-ROW(),0)</f>
        <v>63</v>
      </c>
    </row>
    <row r="300" spans="2:10" ht="15" customHeight="1">
      <c r="B300" s="39">
        <f>ROWS($B$3:B300)</f>
        <v>298</v>
      </c>
      <c r="C300" s="40">
        <f ca="1">IF(ValuesEntered,IF(Amortization[[#This Row],['#]]&lt;=DurationOfLoan,IF(ROW()-ROW(Amortization[[#Headers],[payment
date]])=1,LoanStart,IF(I299&gt;0,EDATE(C299,1),"")),""),"")</f>
        <v>53830</v>
      </c>
      <c r="D300" s="16">
        <f ca="1">IF(ROW()-ROW(Amortization[[#Headers],[opening
balance]])=1,LoanAmount,IF(Amortization[[#This Row],[payment
date]]="",0,INDEX(Amortization[], ROW()-4,8)))</f>
        <v>97518.394748573905</v>
      </c>
      <c r="E300" s="16">
        <f ca="1">IF(ValuesEntered,IF(ROW()-ROW(Amortization[[#Headers],[interest]])=1,-IPMT(InterestRate/12,1,DurationOfLoan-ROWS($C$3:C300)+1,Amortization[[#This Row],[opening
balance]]),IFERROR(-IPMT(InterestRate/12,1,Amortization[[#This Row],['#
remaining]],D301),0)),0)</f>
        <v>320.41587000242282</v>
      </c>
      <c r="F300" s="16">
        <f ca="1">IFERROR(IF(AND(ValuesEntered,Amortization[[#This Row],[payment
date]]&lt;&gt;""),-PPMT(InterestRate/12,1,DurationOfLoan-ROWS($C$3:C300)+1,Amortization[[#This Row],[opening
balance]]),""),0)</f>
        <v>1393.6337478470741</v>
      </c>
      <c r="G300" s="16">
        <f ca="1">IF(Amortization[[#This Row],[payment
date]]="",0,PropertyTaxAmount)</f>
        <v>375</v>
      </c>
      <c r="H300" s="16">
        <f ca="1">IF(Amortization[[#This Row],[payment
date]]="",0,Amortization[[#This Row],[interest]]+Amortization[[#This Row],[principal]]+Amortization[[#This Row],[property
tax]])</f>
        <v>2089.0496178494968</v>
      </c>
      <c r="I300" s="16">
        <f ca="1">IF(Amortization[[#This Row],[payment
date]]="",0,Amortization[[#This Row],[opening
balance]]-Amortization[[#This Row],[principal]])</f>
        <v>96124.761000726838</v>
      </c>
      <c r="J300" s="39">
        <f ca="1">IF(Amortization[[#This Row],[closing
balance]]&gt;0,LastRow-ROW(),0)</f>
        <v>62</v>
      </c>
    </row>
    <row r="301" spans="2:10" ht="15" customHeight="1">
      <c r="B301" s="39">
        <f>ROWS($B$3:B301)</f>
        <v>299</v>
      </c>
      <c r="C301" s="40">
        <f ca="1">IF(ValuesEntered,IF(Amortization[[#This Row],['#]]&lt;=DurationOfLoan,IF(ROW()-ROW(Amortization[[#Headers],[payment
date]])=1,LoanStart,IF(I300&gt;0,EDATE(C300,1),"")),""),"")</f>
        <v>53861</v>
      </c>
      <c r="D301" s="16">
        <f ca="1">IF(ROW()-ROW(Amortization[[#Headers],[opening
balance]])=1,LoanAmount,IF(Amortization[[#This Row],[payment
date]]="",0,INDEX(Amortization[], ROW()-4,8)))</f>
        <v>96124.761000726838</v>
      </c>
      <c r="E301" s="16">
        <f ca="1">IF(ValuesEntered,IF(ROW()-ROW(Amortization[[#Headers],[interest]])=1,-IPMT(InterestRate/12,1,DurationOfLoan-ROWS($C$3:C301)+1,Amortization[[#This Row],[opening
balance]]),IFERROR(-IPMT(InterestRate/12,1,Amortization[[#This Row],['#
remaining]],D302),0)),0)</f>
        <v>315.7549393568454</v>
      </c>
      <c r="F301" s="16">
        <f ca="1">IFERROR(IF(AND(ValuesEntered,Amortization[[#This Row],[payment
date]]&lt;&gt;""),-PPMT(InterestRate/12,1,DurationOfLoan-ROWS($C$3:C301)+1,Amortization[[#This Row],[opening
balance]]),""),0)</f>
        <v>1398.2791936732312</v>
      </c>
      <c r="G301" s="16">
        <f ca="1">IF(Amortization[[#This Row],[payment
date]]="",0,PropertyTaxAmount)</f>
        <v>375</v>
      </c>
      <c r="H301" s="16">
        <f ca="1">IF(Amortization[[#This Row],[payment
date]]="",0,Amortization[[#This Row],[interest]]+Amortization[[#This Row],[principal]]+Amortization[[#This Row],[property
tax]])</f>
        <v>2089.0341330300766</v>
      </c>
      <c r="I301" s="16">
        <f ca="1">IF(Amortization[[#This Row],[payment
date]]="",0,Amortization[[#This Row],[opening
balance]]-Amortization[[#This Row],[principal]])</f>
        <v>94726.481807053613</v>
      </c>
      <c r="J301" s="39">
        <f ca="1">IF(Amortization[[#This Row],[closing
balance]]&gt;0,LastRow-ROW(),0)</f>
        <v>61</v>
      </c>
    </row>
    <row r="302" spans="2:10" ht="15" customHeight="1">
      <c r="B302" s="39">
        <f>ROWS($B$3:B302)</f>
        <v>300</v>
      </c>
      <c r="C302" s="40">
        <f ca="1">IF(ValuesEntered,IF(Amortization[[#This Row],['#]]&lt;=DurationOfLoan,IF(ROW()-ROW(Amortization[[#Headers],[payment
date]])=1,LoanStart,IF(I301&gt;0,EDATE(C301,1),"")),""),"")</f>
        <v>53891</v>
      </c>
      <c r="D302" s="16">
        <f ca="1">IF(ROW()-ROW(Amortization[[#Headers],[opening
balance]])=1,LoanAmount,IF(Amortization[[#This Row],[payment
date]]="",0,INDEX(Amortization[], ROW()-4,8)))</f>
        <v>94726.481807053613</v>
      </c>
      <c r="E302" s="16">
        <f ca="1">IF(ValuesEntered,IF(ROW()-ROW(Amortization[[#Headers],[interest]])=1,-IPMT(InterestRate/12,1,DurationOfLoan-ROWS($C$3:C302)+1,Amortization[[#This Row],[opening
balance]]),IFERROR(-IPMT(InterestRate/12,1,Amortization[[#This Row],['#
remaining]],D303),0)),0)</f>
        <v>311.0784722757827</v>
      </c>
      <c r="F302" s="16">
        <f ca="1">IFERROR(IF(AND(ValuesEntered,Amortization[[#This Row],[payment
date]]&lt;&gt;""),-PPMT(InterestRate/12,1,DurationOfLoan-ROWS($C$3:C302)+1,Amortization[[#This Row],[opening
balance]]),""),0)</f>
        <v>1402.9401243188088</v>
      </c>
      <c r="G302" s="16">
        <f ca="1">IF(Amortization[[#This Row],[payment
date]]="",0,PropertyTaxAmount)</f>
        <v>375</v>
      </c>
      <c r="H302" s="16">
        <f ca="1">IF(Amortization[[#This Row],[payment
date]]="",0,Amortization[[#This Row],[interest]]+Amortization[[#This Row],[principal]]+Amortization[[#This Row],[property
tax]])</f>
        <v>2089.0185965945916</v>
      </c>
      <c r="I302" s="16">
        <f ca="1">IF(Amortization[[#This Row],[payment
date]]="",0,Amortization[[#This Row],[opening
balance]]-Amortization[[#This Row],[principal]])</f>
        <v>93323.541682734809</v>
      </c>
      <c r="J302" s="39">
        <f ca="1">IF(Amortization[[#This Row],[closing
balance]]&gt;0,LastRow-ROW(),0)</f>
        <v>60</v>
      </c>
    </row>
    <row r="303" spans="2:10" ht="15" customHeight="1">
      <c r="B303" s="39">
        <f>ROWS($B$3:B303)</f>
        <v>301</v>
      </c>
      <c r="C303" s="40">
        <f ca="1">IF(ValuesEntered,IF(Amortization[[#This Row],['#]]&lt;=DurationOfLoan,IF(ROW()-ROW(Amortization[[#Headers],[payment
date]])=1,LoanStart,IF(I302&gt;0,EDATE(C302,1),"")),""),"")</f>
        <v>53922</v>
      </c>
      <c r="D303" s="16">
        <f ca="1">IF(ROW()-ROW(Amortization[[#Headers],[opening
balance]])=1,LoanAmount,IF(Amortization[[#This Row],[payment
date]]="",0,INDEX(Amortization[], ROW()-4,8)))</f>
        <v>93323.541682734809</v>
      </c>
      <c r="E303" s="16">
        <f ca="1">IF(ValuesEntered,IF(ROW()-ROW(Amortization[[#Headers],[interest]])=1,-IPMT(InterestRate/12,1,DurationOfLoan-ROWS($C$3:C303)+1,Amortization[[#This Row],[opening
balance]]),IFERROR(-IPMT(InterestRate/12,1,Amortization[[#This Row],['#
remaining]],D304),0)),0)</f>
        <v>306.38641697111649</v>
      </c>
      <c r="F303" s="16">
        <f ca="1">IFERROR(IF(AND(ValuesEntered,Amortization[[#This Row],[payment
date]]&lt;&gt;""),-PPMT(InterestRate/12,1,DurationOfLoan-ROWS($C$3:C303)+1,Amortization[[#This Row],[opening
balance]]),""),0)</f>
        <v>1407.6165913998716</v>
      </c>
      <c r="G303" s="16">
        <f ca="1">IF(Amortization[[#This Row],[payment
date]]="",0,PropertyTaxAmount)</f>
        <v>375</v>
      </c>
      <c r="H303" s="16">
        <f ca="1">IF(Amortization[[#This Row],[payment
date]]="",0,Amortization[[#This Row],[interest]]+Amortization[[#This Row],[principal]]+Amortization[[#This Row],[property
tax]])</f>
        <v>2089.003008370988</v>
      </c>
      <c r="I303" s="16">
        <f ca="1">IF(Amortization[[#This Row],[payment
date]]="",0,Amortization[[#This Row],[opening
balance]]-Amortization[[#This Row],[principal]])</f>
        <v>91915.925091334939</v>
      </c>
      <c r="J303" s="39">
        <f ca="1">IF(Amortization[[#This Row],[closing
balance]]&gt;0,LastRow-ROW(),0)</f>
        <v>59</v>
      </c>
    </row>
    <row r="304" spans="2:10" ht="15" customHeight="1">
      <c r="B304" s="39">
        <f>ROWS($B$3:B304)</f>
        <v>302</v>
      </c>
      <c r="C304" s="40">
        <f ca="1">IF(ValuesEntered,IF(Amortization[[#This Row],['#]]&lt;=DurationOfLoan,IF(ROW()-ROW(Amortization[[#Headers],[payment
date]])=1,LoanStart,IF(I303&gt;0,EDATE(C303,1),"")),""),"")</f>
        <v>53953</v>
      </c>
      <c r="D304" s="16">
        <f ca="1">IF(ROW()-ROW(Amortization[[#Headers],[opening
balance]])=1,LoanAmount,IF(Amortization[[#This Row],[payment
date]]="",0,INDEX(Amortization[], ROW()-4,8)))</f>
        <v>91915.925091334939</v>
      </c>
      <c r="E304" s="16">
        <f ca="1">IF(ValuesEntered,IF(ROW()-ROW(Amortization[[#Headers],[interest]])=1,-IPMT(InterestRate/12,1,DurationOfLoan-ROWS($C$3:C304)+1,Amortization[[#This Row],[opening
balance]]),IFERROR(-IPMT(InterestRate/12,1,Amortization[[#This Row],['#
remaining]],D305),0)),0)</f>
        <v>301.67872148210137</v>
      </c>
      <c r="F304" s="16">
        <f ca="1">IFERROR(IF(AND(ValuesEntered,Amortization[[#This Row],[payment
date]]&lt;&gt;""),-PPMT(InterestRate/12,1,DurationOfLoan-ROWS($C$3:C304)+1,Amortization[[#This Row],[opening
balance]]),""),0)</f>
        <v>1412.3086467045382</v>
      </c>
      <c r="G304" s="16">
        <f ca="1">IF(Amortization[[#This Row],[payment
date]]="",0,PropertyTaxAmount)</f>
        <v>375</v>
      </c>
      <c r="H304" s="16">
        <f ca="1">IF(Amortization[[#This Row],[payment
date]]="",0,Amortization[[#This Row],[interest]]+Amortization[[#This Row],[principal]]+Amortization[[#This Row],[property
tax]])</f>
        <v>2088.9873681866393</v>
      </c>
      <c r="I304" s="16">
        <f ca="1">IF(Amortization[[#This Row],[payment
date]]="",0,Amortization[[#This Row],[opening
balance]]-Amortization[[#This Row],[principal]])</f>
        <v>90503.616444630403</v>
      </c>
      <c r="J304" s="39">
        <f ca="1">IF(Amortization[[#This Row],[closing
balance]]&gt;0,LastRow-ROW(),0)</f>
        <v>58</v>
      </c>
    </row>
    <row r="305" spans="2:10" ht="15" customHeight="1">
      <c r="B305" s="39">
        <f>ROWS($B$3:B305)</f>
        <v>303</v>
      </c>
      <c r="C305" s="40">
        <f ca="1">IF(ValuesEntered,IF(Amortization[[#This Row],['#]]&lt;=DurationOfLoan,IF(ROW()-ROW(Amortization[[#Headers],[payment
date]])=1,LoanStart,IF(I304&gt;0,EDATE(C304,1),"")),""),"")</f>
        <v>53983</v>
      </c>
      <c r="D305" s="16">
        <f ca="1">IF(ROW()-ROW(Amortization[[#Headers],[opening
balance]])=1,LoanAmount,IF(Amortization[[#This Row],[payment
date]]="",0,INDEX(Amortization[], ROW()-4,8)))</f>
        <v>90503.616444630403</v>
      </c>
      <c r="E305" s="16">
        <f ca="1">IF(ValuesEntered,IF(ROW()-ROW(Amortization[[#Headers],[interest]])=1,-IPMT(InterestRate/12,1,DurationOfLoan-ROWS($C$3:C305)+1,Amortization[[#This Row],[opening
balance]]),IFERROR(-IPMT(InterestRate/12,1,Amortization[[#This Row],['#
remaining]],D306),0)),0)</f>
        <v>296.95533367478953</v>
      </c>
      <c r="F305" s="16">
        <f ca="1">IFERROR(IF(AND(ValuesEntered,Amortization[[#This Row],[payment
date]]&lt;&gt;""),-PPMT(InterestRate/12,1,DurationOfLoan-ROWS($C$3:C305)+1,Amortization[[#This Row],[opening
balance]]),""),0)</f>
        <v>1417.0163421935529</v>
      </c>
      <c r="G305" s="16">
        <f ca="1">IF(Amortization[[#This Row],[payment
date]]="",0,PropertyTaxAmount)</f>
        <v>375</v>
      </c>
      <c r="H305" s="16">
        <f ca="1">IF(Amortization[[#This Row],[payment
date]]="",0,Amortization[[#This Row],[interest]]+Amortization[[#This Row],[principal]]+Amortization[[#This Row],[property
tax]])</f>
        <v>2088.9716758683426</v>
      </c>
      <c r="I305" s="16">
        <f ca="1">IF(Amortization[[#This Row],[payment
date]]="",0,Amortization[[#This Row],[opening
balance]]-Amortization[[#This Row],[principal]])</f>
        <v>89086.600102436845</v>
      </c>
      <c r="J305" s="39">
        <f ca="1">IF(Amortization[[#This Row],[closing
balance]]&gt;0,LastRow-ROW(),0)</f>
        <v>57</v>
      </c>
    </row>
    <row r="306" spans="2:10" ht="15" customHeight="1">
      <c r="B306" s="39">
        <f>ROWS($B$3:B306)</f>
        <v>304</v>
      </c>
      <c r="C306" s="40">
        <f ca="1">IF(ValuesEntered,IF(Amortization[[#This Row],['#]]&lt;=DurationOfLoan,IF(ROW()-ROW(Amortization[[#Headers],[payment
date]])=1,LoanStart,IF(I305&gt;0,EDATE(C305,1),"")),""),"")</f>
        <v>54014</v>
      </c>
      <c r="D306" s="16">
        <f ca="1">IF(ROW()-ROW(Amortization[[#Headers],[opening
balance]])=1,LoanAmount,IF(Amortization[[#This Row],[payment
date]]="",0,INDEX(Amortization[], ROW()-4,8)))</f>
        <v>89086.600102436845</v>
      </c>
      <c r="E306" s="16">
        <f ca="1">IF(ValuesEntered,IF(ROW()-ROW(Amortization[[#Headers],[interest]])=1,-IPMT(InterestRate/12,1,DurationOfLoan-ROWS($C$3:C306)+1,Amortization[[#This Row],[opening
balance]]),IFERROR(-IPMT(InterestRate/12,1,Amortization[[#This Row],['#
remaining]],D307),0)),0)</f>
        <v>292.21620124145329</v>
      </c>
      <c r="F306" s="16">
        <f ca="1">IFERROR(IF(AND(ValuesEntered,Amortization[[#This Row],[payment
date]]&lt;&gt;""),-PPMT(InterestRate/12,1,DurationOfLoan-ROWS($C$3:C306)+1,Amortization[[#This Row],[opening
balance]]),""),0)</f>
        <v>1421.7397300008649</v>
      </c>
      <c r="G306" s="16">
        <f ca="1">IF(Amortization[[#This Row],[payment
date]]="",0,PropertyTaxAmount)</f>
        <v>375</v>
      </c>
      <c r="H306" s="16">
        <f ca="1">IF(Amortization[[#This Row],[payment
date]]="",0,Amortization[[#This Row],[interest]]+Amortization[[#This Row],[principal]]+Amortization[[#This Row],[property
tax]])</f>
        <v>2088.955931242318</v>
      </c>
      <c r="I306" s="16">
        <f ca="1">IF(Amortization[[#This Row],[payment
date]]="",0,Amortization[[#This Row],[opening
balance]]-Amortization[[#This Row],[principal]])</f>
        <v>87664.860372435985</v>
      </c>
      <c r="J306" s="39">
        <f ca="1">IF(Amortization[[#This Row],[closing
balance]]&gt;0,LastRow-ROW(),0)</f>
        <v>56</v>
      </c>
    </row>
    <row r="307" spans="2:10" ht="15" customHeight="1">
      <c r="B307" s="39">
        <f>ROWS($B$3:B307)</f>
        <v>305</v>
      </c>
      <c r="C307" s="40">
        <f ca="1">IF(ValuesEntered,IF(Amortization[[#This Row],['#]]&lt;=DurationOfLoan,IF(ROW()-ROW(Amortization[[#Headers],[payment
date]])=1,LoanStart,IF(I306&gt;0,EDATE(C306,1),"")),""),"")</f>
        <v>54044</v>
      </c>
      <c r="D307" s="16">
        <f ca="1">IF(ROW()-ROW(Amortization[[#Headers],[opening
balance]])=1,LoanAmount,IF(Amortization[[#This Row],[payment
date]]="",0,INDEX(Amortization[], ROW()-4,8)))</f>
        <v>87664.860372435985</v>
      </c>
      <c r="E307" s="16">
        <f ca="1">IF(ValuesEntered,IF(ROW()-ROW(Amortization[[#Headers],[interest]])=1,-IPMT(InterestRate/12,1,DurationOfLoan-ROWS($C$3:C307)+1,Amortization[[#This Row],[opening
balance]]),IFERROR(-IPMT(InterestRate/12,1,Amortization[[#This Row],['#
remaining]],D308),0)),0)</f>
        <v>287.46127170000597</v>
      </c>
      <c r="F307" s="16">
        <f ca="1">IFERROR(IF(AND(ValuesEntered,Amortization[[#This Row],[payment
date]]&lt;&gt;""),-PPMT(InterestRate/12,1,DurationOfLoan-ROWS($C$3:C307)+1,Amortization[[#This Row],[opening
balance]]),""),0)</f>
        <v>1426.4788624342011</v>
      </c>
      <c r="G307" s="16">
        <f ca="1">IF(Amortization[[#This Row],[payment
date]]="",0,PropertyTaxAmount)</f>
        <v>375</v>
      </c>
      <c r="H307" s="16">
        <f ca="1">IF(Amortization[[#This Row],[payment
date]]="",0,Amortization[[#This Row],[interest]]+Amortization[[#This Row],[principal]]+Amortization[[#This Row],[property
tax]])</f>
        <v>2088.9401341342073</v>
      </c>
      <c r="I307" s="16">
        <f ca="1">IF(Amortization[[#This Row],[payment
date]]="",0,Amortization[[#This Row],[opening
balance]]-Amortization[[#This Row],[principal]])</f>
        <v>86238.381510001782</v>
      </c>
      <c r="J307" s="39">
        <f ca="1">IF(Amortization[[#This Row],[closing
balance]]&gt;0,LastRow-ROW(),0)</f>
        <v>55</v>
      </c>
    </row>
    <row r="308" spans="2:10" ht="15" customHeight="1">
      <c r="B308" s="39">
        <f>ROWS($B$3:B308)</f>
        <v>306</v>
      </c>
      <c r="C308" s="40">
        <f ca="1">IF(ValuesEntered,IF(Amortization[[#This Row],['#]]&lt;=DurationOfLoan,IF(ROW()-ROW(Amortization[[#Headers],[payment
date]])=1,LoanStart,IF(I307&gt;0,EDATE(C307,1),"")),""),"")</f>
        <v>54075</v>
      </c>
      <c r="D308" s="16">
        <f ca="1">IF(ROW()-ROW(Amortization[[#Headers],[opening
balance]])=1,LoanAmount,IF(Amortization[[#This Row],[payment
date]]="",0,INDEX(Amortization[], ROW()-4,8)))</f>
        <v>86238.381510001782</v>
      </c>
      <c r="E308" s="16">
        <f ca="1">IF(ValuesEntered,IF(ROW()-ROW(Amortization[[#Headers],[interest]])=1,-IPMT(InterestRate/12,1,DurationOfLoan-ROWS($C$3:C308)+1,Amortization[[#This Row],[opening
balance]]),IFERROR(-IPMT(InterestRate/12,1,Amortization[[#This Row],['#
remaining]],D309),0)),0)</f>
        <v>282.69049239342047</v>
      </c>
      <c r="F308" s="16">
        <f ca="1">IFERROR(IF(AND(ValuesEntered,Amortization[[#This Row],[payment
date]]&lt;&gt;""),-PPMT(InterestRate/12,1,DurationOfLoan-ROWS($C$3:C308)+1,Amortization[[#This Row],[opening
balance]]),""),0)</f>
        <v>1431.2337919756485</v>
      </c>
      <c r="G308" s="16">
        <f ca="1">IF(Amortization[[#This Row],[payment
date]]="",0,PropertyTaxAmount)</f>
        <v>375</v>
      </c>
      <c r="H308" s="16">
        <f ca="1">IF(Amortization[[#This Row],[payment
date]]="",0,Amortization[[#This Row],[interest]]+Amortization[[#This Row],[principal]]+Amortization[[#This Row],[property
tax]])</f>
        <v>2088.924284369069</v>
      </c>
      <c r="I308" s="16">
        <f ca="1">IF(Amortization[[#This Row],[payment
date]]="",0,Amortization[[#This Row],[opening
balance]]-Amortization[[#This Row],[principal]])</f>
        <v>84807.147718026128</v>
      </c>
      <c r="J308" s="39">
        <f ca="1">IF(Amortization[[#This Row],[closing
balance]]&gt;0,LastRow-ROW(),0)</f>
        <v>54</v>
      </c>
    </row>
    <row r="309" spans="2:10" ht="15" customHeight="1">
      <c r="B309" s="39">
        <f>ROWS($B$3:B309)</f>
        <v>307</v>
      </c>
      <c r="C309" s="40">
        <f ca="1">IF(ValuesEntered,IF(Amortization[[#This Row],['#]]&lt;=DurationOfLoan,IF(ROW()-ROW(Amortization[[#Headers],[payment
date]])=1,LoanStart,IF(I308&gt;0,EDATE(C308,1),"")),""),"")</f>
        <v>54106</v>
      </c>
      <c r="D309" s="16">
        <f ca="1">IF(ROW()-ROW(Amortization[[#Headers],[opening
balance]])=1,LoanAmount,IF(Amortization[[#This Row],[payment
date]]="",0,INDEX(Amortization[], ROW()-4,8)))</f>
        <v>84807.147718026128</v>
      </c>
      <c r="E309" s="16">
        <f ca="1">IF(ValuesEntered,IF(ROW()-ROW(Amortization[[#Headers],[interest]])=1,-IPMT(InterestRate/12,1,DurationOfLoan-ROWS($C$3:C309)+1,Amortization[[#This Row],[opening
balance]]),IFERROR(-IPMT(InterestRate/12,1,Amortization[[#This Row],['#
remaining]],D310),0)),0)</f>
        <v>277.90381048914634</v>
      </c>
      <c r="F309" s="16">
        <f ca="1">IFERROR(IF(AND(ValuesEntered,Amortization[[#This Row],[payment
date]]&lt;&gt;""),-PPMT(InterestRate/12,1,DurationOfLoan-ROWS($C$3:C309)+1,Amortization[[#This Row],[opening
balance]]),""),0)</f>
        <v>1436.0045712822339</v>
      </c>
      <c r="G309" s="16">
        <f ca="1">IF(Amortization[[#This Row],[payment
date]]="",0,PropertyTaxAmount)</f>
        <v>375</v>
      </c>
      <c r="H309" s="16">
        <f ca="1">IF(Amortization[[#This Row],[payment
date]]="",0,Amortization[[#This Row],[interest]]+Amortization[[#This Row],[principal]]+Amortization[[#This Row],[property
tax]])</f>
        <v>2088.9083817713799</v>
      </c>
      <c r="I309" s="16">
        <f ca="1">IF(Amortization[[#This Row],[payment
date]]="",0,Amortization[[#This Row],[opening
balance]]-Amortization[[#This Row],[principal]])</f>
        <v>83371.143146743896</v>
      </c>
      <c r="J309" s="39">
        <f ca="1">IF(Amortization[[#This Row],[closing
balance]]&gt;0,LastRow-ROW(),0)</f>
        <v>53</v>
      </c>
    </row>
    <row r="310" spans="2:10" ht="15" customHeight="1">
      <c r="B310" s="39">
        <f>ROWS($B$3:B310)</f>
        <v>308</v>
      </c>
      <c r="C310" s="40">
        <f ca="1">IF(ValuesEntered,IF(Amortization[[#This Row],['#]]&lt;=DurationOfLoan,IF(ROW()-ROW(Amortization[[#Headers],[payment
date]])=1,LoanStart,IF(I309&gt;0,EDATE(C309,1),"")),""),"")</f>
        <v>54135</v>
      </c>
      <c r="D310" s="16">
        <f ca="1">IF(ROW()-ROW(Amortization[[#Headers],[opening
balance]])=1,LoanAmount,IF(Amortization[[#This Row],[payment
date]]="",0,INDEX(Amortization[], ROW()-4,8)))</f>
        <v>83371.143146743896</v>
      </c>
      <c r="E310" s="16">
        <f ca="1">IF(ValuesEntered,IF(ROW()-ROW(Amortization[[#Headers],[interest]])=1,-IPMT(InterestRate/12,1,DurationOfLoan-ROWS($C$3:C310)+1,Amortization[[#This Row],[opening
balance]]),IFERROR(-IPMT(InterestRate/12,1,Amortization[[#This Row],['#
remaining]],D311),0)),0)</f>
        <v>273.10117297852463</v>
      </c>
      <c r="F310" s="16">
        <f ca="1">IFERROR(IF(AND(ValuesEntered,Amortization[[#This Row],[payment
date]]&lt;&gt;""),-PPMT(InterestRate/12,1,DurationOfLoan-ROWS($C$3:C310)+1,Amortization[[#This Row],[opening
balance]]),""),0)</f>
        <v>1440.7912531865079</v>
      </c>
      <c r="G310" s="16">
        <f ca="1">IF(Amortization[[#This Row],[payment
date]]="",0,PropertyTaxAmount)</f>
        <v>375</v>
      </c>
      <c r="H310" s="16">
        <f ca="1">IF(Amortization[[#This Row],[payment
date]]="",0,Amortization[[#This Row],[interest]]+Amortization[[#This Row],[principal]]+Amortization[[#This Row],[property
tax]])</f>
        <v>2088.8924261650327</v>
      </c>
      <c r="I310" s="16">
        <f ca="1">IF(Amortization[[#This Row],[payment
date]]="",0,Amortization[[#This Row],[opening
balance]]-Amortization[[#This Row],[principal]])</f>
        <v>81930.351893557381</v>
      </c>
      <c r="J310" s="39">
        <f ca="1">IF(Amortization[[#This Row],[closing
balance]]&gt;0,LastRow-ROW(),0)</f>
        <v>52</v>
      </c>
    </row>
    <row r="311" spans="2:10" ht="15" customHeight="1">
      <c r="B311" s="39">
        <f>ROWS($B$3:B311)</f>
        <v>309</v>
      </c>
      <c r="C311" s="40">
        <f ca="1">IF(ValuesEntered,IF(Amortization[[#This Row],['#]]&lt;=DurationOfLoan,IF(ROW()-ROW(Amortization[[#Headers],[payment
date]])=1,LoanStart,IF(I310&gt;0,EDATE(C310,1),"")),""),"")</f>
        <v>54166</v>
      </c>
      <c r="D311" s="16">
        <f ca="1">IF(ROW()-ROW(Amortization[[#Headers],[opening
balance]])=1,LoanAmount,IF(Amortization[[#This Row],[payment
date]]="",0,INDEX(Amortization[], ROW()-4,8)))</f>
        <v>81930.351893557381</v>
      </c>
      <c r="E311" s="16">
        <f ca="1">IF(ValuesEntered,IF(ROW()-ROW(Amortization[[#Headers],[interest]])=1,-IPMT(InterestRate/12,1,DurationOfLoan-ROWS($C$3:C311)+1,Amortization[[#This Row],[opening
balance]]),IFERROR(-IPMT(InterestRate/12,1,Amortization[[#This Row],['#
remaining]],D312),0)),0)</f>
        <v>268.28252667620086</v>
      </c>
      <c r="F311" s="16">
        <f ca="1">IFERROR(IF(AND(ValuesEntered,Amortization[[#This Row],[payment
date]]&lt;&gt;""),-PPMT(InterestRate/12,1,DurationOfLoan-ROWS($C$3:C311)+1,Amortization[[#This Row],[opening
balance]]),""),0)</f>
        <v>1445.5938906971294</v>
      </c>
      <c r="G311" s="16">
        <f ca="1">IF(Amortization[[#This Row],[payment
date]]="",0,PropertyTaxAmount)</f>
        <v>375</v>
      </c>
      <c r="H311" s="16">
        <f ca="1">IF(Amortization[[#This Row],[payment
date]]="",0,Amortization[[#This Row],[interest]]+Amortization[[#This Row],[principal]]+Amortization[[#This Row],[property
tax]])</f>
        <v>2088.8764173733302</v>
      </c>
      <c r="I311" s="16">
        <f ca="1">IF(Amortization[[#This Row],[payment
date]]="",0,Amortization[[#This Row],[opening
balance]]-Amortization[[#This Row],[principal]])</f>
        <v>80484.758002860253</v>
      </c>
      <c r="J311" s="39">
        <f ca="1">IF(Amortization[[#This Row],[closing
balance]]&gt;0,LastRow-ROW(),0)</f>
        <v>51</v>
      </c>
    </row>
    <row r="312" spans="2:10" ht="15" customHeight="1">
      <c r="B312" s="39">
        <f>ROWS($B$3:B312)</f>
        <v>310</v>
      </c>
      <c r="C312" s="40">
        <f ca="1">IF(ValuesEntered,IF(Amortization[[#This Row],['#]]&lt;=DurationOfLoan,IF(ROW()-ROW(Amortization[[#Headers],[payment
date]])=1,LoanStart,IF(I311&gt;0,EDATE(C311,1),"")),""),"")</f>
        <v>54196</v>
      </c>
      <c r="D312" s="16">
        <f ca="1">IF(ROW()-ROW(Amortization[[#Headers],[opening
balance]])=1,LoanAmount,IF(Amortization[[#This Row],[payment
date]]="",0,INDEX(Amortization[], ROW()-4,8)))</f>
        <v>80484.758002860253</v>
      </c>
      <c r="E312" s="16">
        <f ca="1">IF(ValuesEntered,IF(ROW()-ROW(Amortization[[#Headers],[interest]])=1,-IPMT(InterestRate/12,1,DurationOfLoan-ROWS($C$3:C312)+1,Amortization[[#This Row],[opening
balance]]),IFERROR(-IPMT(InterestRate/12,1,Amortization[[#This Row],['#
remaining]],D313),0)),0)</f>
        <v>263.44781821953598</v>
      </c>
      <c r="F312" s="16">
        <f ca="1">IFERROR(IF(AND(ValuesEntered,Amortization[[#This Row],[payment
date]]&lt;&gt;""),-PPMT(InterestRate/12,1,DurationOfLoan-ROWS($C$3:C312)+1,Amortization[[#This Row],[opening
balance]]),""),0)</f>
        <v>1450.4125369994531</v>
      </c>
      <c r="G312" s="16">
        <f ca="1">IF(Amortization[[#This Row],[payment
date]]="",0,PropertyTaxAmount)</f>
        <v>375</v>
      </c>
      <c r="H312" s="16">
        <f ca="1">IF(Amortization[[#This Row],[payment
date]]="",0,Amortization[[#This Row],[interest]]+Amortization[[#This Row],[principal]]+Amortization[[#This Row],[property
tax]])</f>
        <v>2088.8603552189888</v>
      </c>
      <c r="I312" s="16">
        <f ca="1">IF(Amortization[[#This Row],[payment
date]]="",0,Amortization[[#This Row],[opening
balance]]-Amortization[[#This Row],[principal]])</f>
        <v>79034.345465860795</v>
      </c>
      <c r="J312" s="39">
        <f ca="1">IF(Amortization[[#This Row],[closing
balance]]&gt;0,LastRow-ROW(),0)</f>
        <v>50</v>
      </c>
    </row>
    <row r="313" spans="2:10" ht="15" customHeight="1">
      <c r="B313" s="39">
        <f>ROWS($B$3:B313)</f>
        <v>311</v>
      </c>
      <c r="C313" s="40">
        <f ca="1">IF(ValuesEntered,IF(Amortization[[#This Row],['#]]&lt;=DurationOfLoan,IF(ROW()-ROW(Amortization[[#Headers],[payment
date]])=1,LoanStart,IF(I312&gt;0,EDATE(C312,1),"")),""),"")</f>
        <v>54227</v>
      </c>
      <c r="D313" s="16">
        <f ca="1">IF(ROW()-ROW(Amortization[[#Headers],[opening
balance]])=1,LoanAmount,IF(Amortization[[#This Row],[payment
date]]="",0,INDEX(Amortization[], ROW()-4,8)))</f>
        <v>79034.345465860795</v>
      </c>
      <c r="E313" s="16">
        <f ca="1">IF(ValuesEntered,IF(ROW()-ROW(Amortization[[#Headers],[interest]])=1,-IPMT(InterestRate/12,1,DurationOfLoan-ROWS($C$3:C313)+1,Amortization[[#This Row],[opening
balance]]),IFERROR(-IPMT(InterestRate/12,1,Amortization[[#This Row],['#
remaining]],D314),0)),0)</f>
        <v>258.59699406801559</v>
      </c>
      <c r="F313" s="16">
        <f ca="1">IFERROR(IF(AND(ValuesEntered,Amortization[[#This Row],[payment
date]]&lt;&gt;""),-PPMT(InterestRate/12,1,DurationOfLoan-ROWS($C$3:C313)+1,Amortization[[#This Row],[opening
balance]]),""),0)</f>
        <v>1455.247245456118</v>
      </c>
      <c r="G313" s="16">
        <f ca="1">IF(Amortization[[#This Row],[payment
date]]="",0,PropertyTaxAmount)</f>
        <v>375</v>
      </c>
      <c r="H313" s="16">
        <f ca="1">IF(Amortization[[#This Row],[payment
date]]="",0,Amortization[[#This Row],[interest]]+Amortization[[#This Row],[principal]]+Amortization[[#This Row],[property
tax]])</f>
        <v>2088.8442395241336</v>
      </c>
      <c r="I313" s="16">
        <f ca="1">IF(Amortization[[#This Row],[payment
date]]="",0,Amortization[[#This Row],[opening
balance]]-Amortization[[#This Row],[principal]])</f>
        <v>77579.098220404674</v>
      </c>
      <c r="J313" s="39">
        <f ca="1">IF(Amortization[[#This Row],[closing
balance]]&gt;0,LastRow-ROW(),0)</f>
        <v>49</v>
      </c>
    </row>
    <row r="314" spans="2:10" ht="15" customHeight="1">
      <c r="B314" s="39">
        <f>ROWS($B$3:B314)</f>
        <v>312</v>
      </c>
      <c r="C314" s="40">
        <f ca="1">IF(ValuesEntered,IF(Amortization[[#This Row],['#]]&lt;=DurationOfLoan,IF(ROW()-ROW(Amortization[[#Headers],[payment
date]])=1,LoanStart,IF(I313&gt;0,EDATE(C313,1),"")),""),"")</f>
        <v>54257</v>
      </c>
      <c r="D314" s="16">
        <f ca="1">IF(ROW()-ROW(Amortization[[#Headers],[opening
balance]])=1,LoanAmount,IF(Amortization[[#This Row],[payment
date]]="",0,INDEX(Amortization[], ROW()-4,8)))</f>
        <v>77579.098220404674</v>
      </c>
      <c r="E314" s="16">
        <f ca="1">IF(ValuesEntered,IF(ROW()-ROW(Amortization[[#Headers],[interest]])=1,-IPMT(InterestRate/12,1,DurationOfLoan-ROWS($C$3:C314)+1,Amortization[[#This Row],[opening
balance]]),IFERROR(-IPMT(InterestRate/12,1,Amortization[[#This Row],['#
remaining]],D315),0)),0)</f>
        <v>253.73000050265679</v>
      </c>
      <c r="F314" s="16">
        <f ca="1">IFERROR(IF(AND(ValuesEntered,Amortization[[#This Row],[payment
date]]&lt;&gt;""),-PPMT(InterestRate/12,1,DurationOfLoan-ROWS($C$3:C314)+1,Amortization[[#This Row],[opening
balance]]),""),0)</f>
        <v>1460.0980696076383</v>
      </c>
      <c r="G314" s="16">
        <f ca="1">IF(Amortization[[#This Row],[payment
date]]="",0,PropertyTaxAmount)</f>
        <v>375</v>
      </c>
      <c r="H314" s="16">
        <f ca="1">IF(Amortization[[#This Row],[payment
date]]="",0,Amortization[[#This Row],[interest]]+Amortization[[#This Row],[principal]]+Amortization[[#This Row],[property
tax]])</f>
        <v>2088.8280701102949</v>
      </c>
      <c r="I314" s="16">
        <f ca="1">IF(Amortization[[#This Row],[payment
date]]="",0,Amortization[[#This Row],[opening
balance]]-Amortization[[#This Row],[principal]])</f>
        <v>76119.00015079703</v>
      </c>
      <c r="J314" s="39">
        <f ca="1">IF(Amortization[[#This Row],[closing
balance]]&gt;0,LastRow-ROW(),0)</f>
        <v>48</v>
      </c>
    </row>
    <row r="315" spans="2:10" ht="15" customHeight="1">
      <c r="B315" s="39">
        <f>ROWS($B$3:B315)</f>
        <v>313</v>
      </c>
      <c r="C315" s="40">
        <f ca="1">IF(ValuesEntered,IF(Amortization[[#This Row],['#]]&lt;=DurationOfLoan,IF(ROW()-ROW(Amortization[[#Headers],[payment
date]])=1,LoanStart,IF(I314&gt;0,EDATE(C314,1),"")),""),"")</f>
        <v>54288</v>
      </c>
      <c r="D315" s="16">
        <f ca="1">IF(ROW()-ROW(Amortization[[#Headers],[opening
balance]])=1,LoanAmount,IF(Amortization[[#This Row],[payment
date]]="",0,INDEX(Amortization[], ROW()-4,8)))</f>
        <v>76119.00015079703</v>
      </c>
      <c r="E315" s="16">
        <f ca="1">IF(ValuesEntered,IF(ROW()-ROW(Amortization[[#Headers],[interest]])=1,-IPMT(InterestRate/12,1,DurationOfLoan-ROWS($C$3:C315)+1,Amortization[[#This Row],[opening
balance]]),IFERROR(-IPMT(InterestRate/12,1,Amortization[[#This Row],['#
remaining]],D316),0)),0)</f>
        <v>248.84678362541345</v>
      </c>
      <c r="F315" s="16">
        <f ca="1">IFERROR(IF(AND(ValuesEntered,Amortization[[#This Row],[payment
date]]&lt;&gt;""),-PPMT(InterestRate/12,1,DurationOfLoan-ROWS($C$3:C315)+1,Amortization[[#This Row],[opening
balance]]),""),0)</f>
        <v>1464.9650631729971</v>
      </c>
      <c r="G315" s="16">
        <f ca="1">IF(Amortization[[#This Row],[payment
date]]="",0,PropertyTaxAmount)</f>
        <v>375</v>
      </c>
      <c r="H315" s="16">
        <f ca="1">IF(Amortization[[#This Row],[payment
date]]="",0,Amortization[[#This Row],[interest]]+Amortization[[#This Row],[principal]]+Amortization[[#This Row],[property
tax]])</f>
        <v>2088.8118467984104</v>
      </c>
      <c r="I315" s="16">
        <f ca="1">IF(Amortization[[#This Row],[payment
date]]="",0,Amortization[[#This Row],[opening
balance]]-Amortization[[#This Row],[principal]])</f>
        <v>74654.035087624026</v>
      </c>
      <c r="J315" s="39">
        <f ca="1">IF(Amortization[[#This Row],[closing
balance]]&gt;0,LastRow-ROW(),0)</f>
        <v>47</v>
      </c>
    </row>
    <row r="316" spans="2:10" ht="15" customHeight="1">
      <c r="B316" s="39">
        <f>ROWS($B$3:B316)</f>
        <v>314</v>
      </c>
      <c r="C316" s="40">
        <f ca="1">IF(ValuesEntered,IF(Amortization[[#This Row],['#]]&lt;=DurationOfLoan,IF(ROW()-ROW(Amortization[[#Headers],[payment
date]])=1,LoanStart,IF(I315&gt;0,EDATE(C315,1),"")),""),"")</f>
        <v>54319</v>
      </c>
      <c r="D316" s="16">
        <f ca="1">IF(ROW()-ROW(Amortization[[#Headers],[opening
balance]])=1,LoanAmount,IF(Amortization[[#This Row],[payment
date]]="",0,INDEX(Amortization[], ROW()-4,8)))</f>
        <v>74654.035087624026</v>
      </c>
      <c r="E316" s="16">
        <f ca="1">IF(ValuesEntered,IF(ROW()-ROW(Amortization[[#Headers],[interest]])=1,-IPMT(InterestRate/12,1,DurationOfLoan-ROWS($C$3:C316)+1,Amortization[[#This Row],[opening
balance]]),IFERROR(-IPMT(InterestRate/12,1,Amortization[[#This Row],['#
remaining]],D317),0)),0)</f>
        <v>243.9472893585793</v>
      </c>
      <c r="F316" s="16">
        <f ca="1">IFERROR(IF(AND(ValuesEntered,Amortization[[#This Row],[payment
date]]&lt;&gt;""),-PPMT(InterestRate/12,1,DurationOfLoan-ROWS($C$3:C316)+1,Amortization[[#This Row],[opening
balance]]),""),0)</f>
        <v>1469.8482800502402</v>
      </c>
      <c r="G316" s="16">
        <f ca="1">IF(Amortization[[#This Row],[payment
date]]="",0,PropertyTaxAmount)</f>
        <v>375</v>
      </c>
      <c r="H316" s="16">
        <f ca="1">IF(Amortization[[#This Row],[payment
date]]="",0,Amortization[[#This Row],[interest]]+Amortization[[#This Row],[principal]]+Amortization[[#This Row],[property
tax]])</f>
        <v>2088.7955694088196</v>
      </c>
      <c r="I316" s="16">
        <f ca="1">IF(Amortization[[#This Row],[payment
date]]="",0,Amortization[[#This Row],[opening
balance]]-Amortization[[#This Row],[principal]])</f>
        <v>73184.186807573788</v>
      </c>
      <c r="J316" s="39">
        <f ca="1">IF(Amortization[[#This Row],[closing
balance]]&gt;0,LastRow-ROW(),0)</f>
        <v>46</v>
      </c>
    </row>
    <row r="317" spans="2:10" ht="15" customHeight="1">
      <c r="B317" s="39">
        <f>ROWS($B$3:B317)</f>
        <v>315</v>
      </c>
      <c r="C317" s="40">
        <f ca="1">IF(ValuesEntered,IF(Amortization[[#This Row],['#]]&lt;=DurationOfLoan,IF(ROW()-ROW(Amortization[[#Headers],[payment
date]])=1,LoanStart,IF(I316&gt;0,EDATE(C316,1),"")),""),"")</f>
        <v>54349</v>
      </c>
      <c r="D317" s="16">
        <f ca="1">IF(ROW()-ROW(Amortization[[#Headers],[opening
balance]])=1,LoanAmount,IF(Amortization[[#This Row],[payment
date]]="",0,INDEX(Amortization[], ROW()-4,8)))</f>
        <v>73184.186807573788</v>
      </c>
      <c r="E317" s="16">
        <f ca="1">IF(ValuesEntered,IF(ROW()-ROW(Amortization[[#Headers],[interest]])=1,-IPMT(InterestRate/12,1,DurationOfLoan-ROWS($C$3:C317)+1,Amortization[[#This Row],[opening
balance]]),IFERROR(-IPMT(InterestRate/12,1,Amortization[[#This Row],['#
remaining]],D318),0)),0)</f>
        <v>239.03146344418906</v>
      </c>
      <c r="F317" s="16">
        <f ca="1">IFERROR(IF(AND(ValuesEntered,Amortization[[#This Row],[payment
date]]&lt;&gt;""),-PPMT(InterestRate/12,1,DurationOfLoan-ROWS($C$3:C317)+1,Amortization[[#This Row],[opening
balance]]),""),0)</f>
        <v>1474.7477743170743</v>
      </c>
      <c r="G317" s="16">
        <f ca="1">IF(Amortization[[#This Row],[payment
date]]="",0,PropertyTaxAmount)</f>
        <v>375</v>
      </c>
      <c r="H317" s="16">
        <f ca="1">IF(Amortization[[#This Row],[payment
date]]="",0,Amortization[[#This Row],[interest]]+Amortization[[#This Row],[principal]]+Amortization[[#This Row],[property
tax]])</f>
        <v>2088.7792377612632</v>
      </c>
      <c r="I317" s="16">
        <f ca="1">IF(Amortization[[#This Row],[payment
date]]="",0,Amortization[[#This Row],[opening
balance]]-Amortization[[#This Row],[principal]])</f>
        <v>71709.439033256713</v>
      </c>
      <c r="J317" s="39">
        <f ca="1">IF(Amortization[[#This Row],[closing
balance]]&gt;0,LastRow-ROW(),0)</f>
        <v>45</v>
      </c>
    </row>
    <row r="318" spans="2:10" ht="15" customHeight="1">
      <c r="B318" s="39">
        <f>ROWS($B$3:B318)</f>
        <v>316</v>
      </c>
      <c r="C318" s="40">
        <f ca="1">IF(ValuesEntered,IF(Amortization[[#This Row],['#]]&lt;=DurationOfLoan,IF(ROW()-ROW(Amortization[[#Headers],[payment
date]])=1,LoanStart,IF(I317&gt;0,EDATE(C317,1),"")),""),"")</f>
        <v>54380</v>
      </c>
      <c r="D318" s="16">
        <f ca="1">IF(ROW()-ROW(Amortization[[#Headers],[opening
balance]])=1,LoanAmount,IF(Amortization[[#This Row],[payment
date]]="",0,INDEX(Amortization[], ROW()-4,8)))</f>
        <v>71709.439033256713</v>
      </c>
      <c r="E318" s="16">
        <f ca="1">IF(ValuesEntered,IF(ROW()-ROW(Amortization[[#Headers],[interest]])=1,-IPMT(InterestRate/12,1,DurationOfLoan-ROWS($C$3:C318)+1,Amortization[[#This Row],[opening
balance]]),IFERROR(-IPMT(InterestRate/12,1,Amortization[[#This Row],['#
remaining]],D319),0)),0)</f>
        <v>234.09925144341753</v>
      </c>
      <c r="F318" s="16">
        <f ca="1">IFERROR(IF(AND(ValuesEntered,Amortization[[#This Row],[payment
date]]&lt;&gt;""),-PPMT(InterestRate/12,1,DurationOfLoan-ROWS($C$3:C318)+1,Amortization[[#This Row],[opening
balance]]),""),0)</f>
        <v>1479.6636002314647</v>
      </c>
      <c r="G318" s="16">
        <f ca="1">IF(Amortization[[#This Row],[payment
date]]="",0,PropertyTaxAmount)</f>
        <v>375</v>
      </c>
      <c r="H318" s="16">
        <f ca="1">IF(Amortization[[#This Row],[payment
date]]="",0,Amortization[[#This Row],[interest]]+Amortization[[#This Row],[principal]]+Amortization[[#This Row],[property
tax]])</f>
        <v>2088.7628516748823</v>
      </c>
      <c r="I318" s="16">
        <f ca="1">IF(Amortization[[#This Row],[payment
date]]="",0,Amortization[[#This Row],[opening
balance]]-Amortization[[#This Row],[principal]])</f>
        <v>70229.77543302525</v>
      </c>
      <c r="J318" s="39">
        <f ca="1">IF(Amortization[[#This Row],[closing
balance]]&gt;0,LastRow-ROW(),0)</f>
        <v>44</v>
      </c>
    </row>
    <row r="319" spans="2:10" ht="15" customHeight="1">
      <c r="B319" s="39">
        <f>ROWS($B$3:B319)</f>
        <v>317</v>
      </c>
      <c r="C319" s="40">
        <f ca="1">IF(ValuesEntered,IF(Amortization[[#This Row],['#]]&lt;=DurationOfLoan,IF(ROW()-ROW(Amortization[[#Headers],[payment
date]])=1,LoanStart,IF(I318&gt;0,EDATE(C318,1),"")),""),"")</f>
        <v>54410</v>
      </c>
      <c r="D319" s="16">
        <f ca="1">IF(ROW()-ROW(Amortization[[#Headers],[opening
balance]])=1,LoanAmount,IF(Amortization[[#This Row],[payment
date]]="",0,INDEX(Amortization[], ROW()-4,8)))</f>
        <v>70229.77543302525</v>
      </c>
      <c r="E319" s="16">
        <f ca="1">IF(ValuesEntered,IF(ROW()-ROW(Amortization[[#Headers],[interest]])=1,-IPMT(InterestRate/12,1,DurationOfLoan-ROWS($C$3:C319)+1,Amortization[[#This Row],[opening
balance]]),IFERROR(-IPMT(InterestRate/12,1,Amortization[[#This Row],['#
remaining]],D320),0)),0)</f>
        <v>229.15059873597673</v>
      </c>
      <c r="F319" s="16">
        <f ca="1">IFERROR(IF(AND(ValuesEntered,Amortization[[#This Row],[payment
date]]&lt;&gt;""),-PPMT(InterestRate/12,1,DurationOfLoan-ROWS($C$3:C319)+1,Amortization[[#This Row],[opening
balance]]),""),0)</f>
        <v>1484.5958122322363</v>
      </c>
      <c r="G319" s="16">
        <f ca="1">IF(Amortization[[#This Row],[payment
date]]="",0,PropertyTaxAmount)</f>
        <v>375</v>
      </c>
      <c r="H319" s="16">
        <f ca="1">IF(Amortization[[#This Row],[payment
date]]="",0,Amortization[[#This Row],[interest]]+Amortization[[#This Row],[principal]]+Amortization[[#This Row],[property
tax]])</f>
        <v>2088.7464109682132</v>
      </c>
      <c r="I319" s="16">
        <f ca="1">IF(Amortization[[#This Row],[payment
date]]="",0,Amortization[[#This Row],[opening
balance]]-Amortization[[#This Row],[principal]])</f>
        <v>68745.179620793017</v>
      </c>
      <c r="J319" s="39">
        <f ca="1">IF(Amortization[[#This Row],[closing
balance]]&gt;0,LastRow-ROW(),0)</f>
        <v>43</v>
      </c>
    </row>
    <row r="320" spans="2:10" ht="15" customHeight="1">
      <c r="B320" s="39">
        <f>ROWS($B$3:B320)</f>
        <v>318</v>
      </c>
      <c r="C320" s="40">
        <f ca="1">IF(ValuesEntered,IF(Amortization[[#This Row],['#]]&lt;=DurationOfLoan,IF(ROW()-ROW(Amortization[[#Headers],[payment
date]])=1,LoanStart,IF(I319&gt;0,EDATE(C319,1),"")),""),"")</f>
        <v>54441</v>
      </c>
      <c r="D320" s="16">
        <f ca="1">IF(ROW()-ROW(Amortization[[#Headers],[opening
balance]])=1,LoanAmount,IF(Amortization[[#This Row],[payment
date]]="",0,INDEX(Amortization[], ROW()-4,8)))</f>
        <v>68745.179620793017</v>
      </c>
      <c r="E320" s="16">
        <f ca="1">IF(ValuesEntered,IF(ROW()-ROW(Amortization[[#Headers],[interest]])=1,-IPMT(InterestRate/12,1,DurationOfLoan-ROWS($C$3:C320)+1,Amortization[[#This Row],[opening
balance]]),IFERROR(-IPMT(InterestRate/12,1,Amortization[[#This Row],['#
remaining]],D321),0)),0)</f>
        <v>224.18545051951114</v>
      </c>
      <c r="F320" s="16">
        <f ca="1">IFERROR(IF(AND(ValuesEntered,Amortization[[#This Row],[payment
date]]&lt;&gt;""),-PPMT(InterestRate/12,1,DurationOfLoan-ROWS($C$3:C320)+1,Amortization[[#This Row],[opening
balance]]),""),0)</f>
        <v>1489.5444649396773</v>
      </c>
      <c r="G320" s="16">
        <f ca="1">IF(Amortization[[#This Row],[payment
date]]="",0,PropertyTaxAmount)</f>
        <v>375</v>
      </c>
      <c r="H320" s="16">
        <f ca="1">IF(Amortization[[#This Row],[payment
date]]="",0,Amortization[[#This Row],[interest]]+Amortization[[#This Row],[principal]]+Amortization[[#This Row],[property
tax]])</f>
        <v>2088.7299154591883</v>
      </c>
      <c r="I320" s="16">
        <f ca="1">IF(Amortization[[#This Row],[payment
date]]="",0,Amortization[[#This Row],[opening
balance]]-Amortization[[#This Row],[principal]])</f>
        <v>67255.635155853335</v>
      </c>
      <c r="J320" s="39">
        <f ca="1">IF(Amortization[[#This Row],[closing
balance]]&gt;0,LastRow-ROW(),0)</f>
        <v>42</v>
      </c>
    </row>
    <row r="321" spans="2:10" ht="15" customHeight="1">
      <c r="B321" s="39">
        <f>ROWS($B$3:B321)</f>
        <v>319</v>
      </c>
      <c r="C321" s="40">
        <f ca="1">IF(ValuesEntered,IF(Amortization[[#This Row],['#]]&lt;=DurationOfLoan,IF(ROW()-ROW(Amortization[[#Headers],[payment
date]])=1,LoanStart,IF(I320&gt;0,EDATE(C320,1),"")),""),"")</f>
        <v>54472</v>
      </c>
      <c r="D321" s="16">
        <f ca="1">IF(ROW()-ROW(Amortization[[#Headers],[opening
balance]])=1,LoanAmount,IF(Amortization[[#This Row],[payment
date]]="",0,INDEX(Amortization[], ROW()-4,8)))</f>
        <v>67255.635155853335</v>
      </c>
      <c r="E321" s="16">
        <f ca="1">IF(ValuesEntered,IF(ROW()-ROW(Amortization[[#Headers],[interest]])=1,-IPMT(InterestRate/12,1,DurationOfLoan-ROWS($C$3:C321)+1,Amortization[[#This Row],[opening
balance]]),IFERROR(-IPMT(InterestRate/12,1,Amortization[[#This Row],['#
remaining]],D322),0)),0)</f>
        <v>219.20375180899066</v>
      </c>
      <c r="F321" s="16">
        <f ca="1">IFERROR(IF(AND(ValuesEntered,Amortization[[#This Row],[payment
date]]&lt;&gt;""),-PPMT(InterestRate/12,1,DurationOfLoan-ROWS($C$3:C321)+1,Amortization[[#This Row],[opening
balance]]),""),0)</f>
        <v>1494.5096131561427</v>
      </c>
      <c r="G321" s="16">
        <f ca="1">IF(Amortization[[#This Row],[payment
date]]="",0,PropertyTaxAmount)</f>
        <v>375</v>
      </c>
      <c r="H321" s="16">
        <f ca="1">IF(Amortization[[#This Row],[payment
date]]="",0,Amortization[[#This Row],[interest]]+Amortization[[#This Row],[principal]]+Amortization[[#This Row],[property
tax]])</f>
        <v>2088.7133649651332</v>
      </c>
      <c r="I321" s="16">
        <f ca="1">IF(Amortization[[#This Row],[payment
date]]="",0,Amortization[[#This Row],[opening
balance]]-Amortization[[#This Row],[principal]])</f>
        <v>65761.125542697191</v>
      </c>
      <c r="J321" s="39">
        <f ca="1">IF(Amortization[[#This Row],[closing
balance]]&gt;0,LastRow-ROW(),0)</f>
        <v>41</v>
      </c>
    </row>
    <row r="322" spans="2:10" ht="15" customHeight="1">
      <c r="B322" s="39">
        <f>ROWS($B$3:B322)</f>
        <v>320</v>
      </c>
      <c r="C322" s="40">
        <f ca="1">IF(ValuesEntered,IF(Amortization[[#This Row],['#]]&lt;=DurationOfLoan,IF(ROW()-ROW(Amortization[[#Headers],[payment
date]])=1,LoanStart,IF(I321&gt;0,EDATE(C321,1),"")),""),"")</f>
        <v>54500</v>
      </c>
      <c r="D322" s="16">
        <f ca="1">IF(ROW()-ROW(Amortization[[#Headers],[opening
balance]])=1,LoanAmount,IF(Amortization[[#This Row],[payment
date]]="",0,INDEX(Amortization[], ROW()-4,8)))</f>
        <v>65761.125542697191</v>
      </c>
      <c r="E322" s="16">
        <f ca="1">IF(ValuesEntered,IF(ROW()-ROW(Amortization[[#Headers],[interest]])=1,-IPMT(InterestRate/12,1,DurationOfLoan-ROWS($C$3:C322)+1,Amortization[[#This Row],[opening
balance]]),IFERROR(-IPMT(InterestRate/12,1,Amortization[[#This Row],['#
remaining]],D323),0)),0)</f>
        <v>214.20544743610176</v>
      </c>
      <c r="F322" s="16">
        <f ca="1">IFERROR(IF(AND(ValuesEntered,Amortization[[#This Row],[payment
date]]&lt;&gt;""),-PPMT(InterestRate/12,1,DurationOfLoan-ROWS($C$3:C322)+1,Amortization[[#This Row],[opening
balance]]),""),0)</f>
        <v>1499.491311866663</v>
      </c>
      <c r="G322" s="16">
        <f ca="1">IF(Amortization[[#This Row],[payment
date]]="",0,PropertyTaxAmount)</f>
        <v>375</v>
      </c>
      <c r="H322" s="16">
        <f ca="1">IF(Amortization[[#This Row],[payment
date]]="",0,Amortization[[#This Row],[interest]]+Amortization[[#This Row],[principal]]+Amortization[[#This Row],[property
tax]])</f>
        <v>2088.6967593027648</v>
      </c>
      <c r="I322" s="16">
        <f ca="1">IF(Amortization[[#This Row],[payment
date]]="",0,Amortization[[#This Row],[opening
balance]]-Amortization[[#This Row],[principal]])</f>
        <v>64261.634230830525</v>
      </c>
      <c r="J322" s="39">
        <f ca="1">IF(Amortization[[#This Row],[closing
balance]]&gt;0,LastRow-ROW(),0)</f>
        <v>40</v>
      </c>
    </row>
    <row r="323" spans="2:10" ht="15" customHeight="1">
      <c r="B323" s="39">
        <f>ROWS($B$3:B323)</f>
        <v>321</v>
      </c>
      <c r="C323" s="40">
        <f ca="1">IF(ValuesEntered,IF(Amortization[[#This Row],['#]]&lt;=DurationOfLoan,IF(ROW()-ROW(Amortization[[#Headers],[payment
date]])=1,LoanStart,IF(I322&gt;0,EDATE(C322,1),"")),""),"")</f>
        <v>54531</v>
      </c>
      <c r="D323" s="16">
        <f ca="1">IF(ROW()-ROW(Amortization[[#Headers],[opening
balance]])=1,LoanAmount,IF(Amortization[[#This Row],[payment
date]]="",0,INDEX(Amortization[], ROW()-4,8)))</f>
        <v>64261.634230830525</v>
      </c>
      <c r="E323" s="16">
        <f ca="1">IF(ValuesEntered,IF(ROW()-ROW(Amortization[[#Headers],[interest]])=1,-IPMT(InterestRate/12,1,DurationOfLoan-ROWS($C$3:C323)+1,Amortization[[#This Row],[opening
balance]]),IFERROR(-IPMT(InterestRate/12,1,Amortization[[#This Row],['#
remaining]],D324),0)),0)</f>
        <v>209.1904820486366</v>
      </c>
      <c r="F323" s="16">
        <f ca="1">IFERROR(IF(AND(ValuesEntered,Amortization[[#This Row],[payment
date]]&lt;&gt;""),-PPMT(InterestRate/12,1,DurationOfLoan-ROWS($C$3:C323)+1,Amortization[[#This Row],[opening
balance]]),""),0)</f>
        <v>1504.4896162395519</v>
      </c>
      <c r="G323" s="16">
        <f ca="1">IF(Amortization[[#This Row],[payment
date]]="",0,PropertyTaxAmount)</f>
        <v>375</v>
      </c>
      <c r="H323" s="16">
        <f ca="1">IF(Amortization[[#This Row],[payment
date]]="",0,Amortization[[#This Row],[interest]]+Amortization[[#This Row],[principal]]+Amortization[[#This Row],[property
tax]])</f>
        <v>2088.6800982881887</v>
      </c>
      <c r="I323" s="16">
        <f ca="1">IF(Amortization[[#This Row],[payment
date]]="",0,Amortization[[#This Row],[opening
balance]]-Amortization[[#This Row],[principal]])</f>
        <v>62757.144614590972</v>
      </c>
      <c r="J323" s="39">
        <f ca="1">IF(Amortization[[#This Row],[closing
balance]]&gt;0,LastRow-ROW(),0)</f>
        <v>39</v>
      </c>
    </row>
    <row r="324" spans="2:10" ht="15" customHeight="1">
      <c r="B324" s="39">
        <f>ROWS($B$3:B324)</f>
        <v>322</v>
      </c>
      <c r="C324" s="40">
        <f ca="1">IF(ValuesEntered,IF(Amortization[[#This Row],['#]]&lt;=DurationOfLoan,IF(ROW()-ROW(Amortization[[#Headers],[payment
date]])=1,LoanStart,IF(I323&gt;0,EDATE(C323,1),"")),""),"")</f>
        <v>54561</v>
      </c>
      <c r="D324" s="16">
        <f ca="1">IF(ROW()-ROW(Amortization[[#Headers],[opening
balance]])=1,LoanAmount,IF(Amortization[[#This Row],[payment
date]]="",0,INDEX(Amortization[], ROW()-4,8)))</f>
        <v>62757.144614590972</v>
      </c>
      <c r="E324" s="16">
        <f ca="1">IF(ValuesEntered,IF(ROW()-ROW(Amortization[[#Headers],[interest]])=1,-IPMT(InterestRate/12,1,DurationOfLoan-ROWS($C$3:C324)+1,Amortization[[#This Row],[opening
balance]]),IFERROR(-IPMT(InterestRate/12,1,Amortization[[#This Row],['#
remaining]],D325),0)),0)</f>
        <v>204.15880010987988</v>
      </c>
      <c r="F324" s="16">
        <f ca="1">IFERROR(IF(AND(ValuesEntered,Amortization[[#This Row],[payment
date]]&lt;&gt;""),-PPMT(InterestRate/12,1,DurationOfLoan-ROWS($C$3:C324)+1,Amortization[[#This Row],[opening
balance]]),""),0)</f>
        <v>1509.5045816270172</v>
      </c>
      <c r="G324" s="16">
        <f ca="1">IF(Amortization[[#This Row],[payment
date]]="",0,PropertyTaxAmount)</f>
        <v>375</v>
      </c>
      <c r="H324" s="16">
        <f ca="1">IF(Amortization[[#This Row],[payment
date]]="",0,Amortization[[#This Row],[interest]]+Amortization[[#This Row],[principal]]+Amortization[[#This Row],[property
tax]])</f>
        <v>2088.663381736897</v>
      </c>
      <c r="I324" s="16">
        <f ca="1">IF(Amortization[[#This Row],[payment
date]]="",0,Amortization[[#This Row],[opening
balance]]-Amortization[[#This Row],[principal]])</f>
        <v>61247.640032963958</v>
      </c>
      <c r="J324" s="39">
        <f ca="1">IF(Amortization[[#This Row],[closing
balance]]&gt;0,LastRow-ROW(),0)</f>
        <v>38</v>
      </c>
    </row>
    <row r="325" spans="2:10" ht="15" customHeight="1">
      <c r="B325" s="39">
        <f>ROWS($B$3:B325)</f>
        <v>323</v>
      </c>
      <c r="C325" s="40">
        <f ca="1">IF(ValuesEntered,IF(Amortization[[#This Row],['#]]&lt;=DurationOfLoan,IF(ROW()-ROW(Amortization[[#Headers],[payment
date]])=1,LoanStart,IF(I324&gt;0,EDATE(C324,1),"")),""),"")</f>
        <v>54592</v>
      </c>
      <c r="D325" s="16">
        <f ca="1">IF(ROW()-ROW(Amortization[[#Headers],[opening
balance]])=1,LoanAmount,IF(Amortization[[#This Row],[payment
date]]="",0,INDEX(Amortization[], ROW()-4,8)))</f>
        <v>61247.640032963958</v>
      </c>
      <c r="E325" s="16">
        <f ca="1">IF(ValuesEntered,IF(ROW()-ROW(Amortization[[#Headers],[interest]])=1,-IPMT(InterestRate/12,1,DurationOfLoan-ROWS($C$3:C325)+1,Amortization[[#This Row],[opening
balance]]),IFERROR(-IPMT(InterestRate/12,1,Amortization[[#This Row],['#
remaining]],D326),0)),0)</f>
        <v>199.11034589799397</v>
      </c>
      <c r="F325" s="16">
        <f ca="1">IFERROR(IF(AND(ValuesEntered,Amortization[[#This Row],[payment
date]]&lt;&gt;""),-PPMT(InterestRate/12,1,DurationOfLoan-ROWS($C$3:C325)+1,Amortization[[#This Row],[opening
balance]]),""),0)</f>
        <v>1514.5362635657737</v>
      </c>
      <c r="G325" s="16">
        <f ca="1">IF(Amortization[[#This Row],[payment
date]]="",0,PropertyTaxAmount)</f>
        <v>375</v>
      </c>
      <c r="H325" s="16">
        <f ca="1">IF(Amortization[[#This Row],[payment
date]]="",0,Amortization[[#This Row],[interest]]+Amortization[[#This Row],[principal]]+Amortization[[#This Row],[property
tax]])</f>
        <v>2088.6466094637676</v>
      </c>
      <c r="I325" s="16">
        <f ca="1">IF(Amortization[[#This Row],[payment
date]]="",0,Amortization[[#This Row],[opening
balance]]-Amortization[[#This Row],[principal]])</f>
        <v>59733.103769398185</v>
      </c>
      <c r="J325" s="39">
        <f ca="1">IF(Amortization[[#This Row],[closing
balance]]&gt;0,LastRow-ROW(),0)</f>
        <v>37</v>
      </c>
    </row>
    <row r="326" spans="2:10" ht="15" customHeight="1">
      <c r="B326" s="39">
        <f>ROWS($B$3:B326)</f>
        <v>324</v>
      </c>
      <c r="C326" s="40">
        <f ca="1">IF(ValuesEntered,IF(Amortization[[#This Row],['#]]&lt;=DurationOfLoan,IF(ROW()-ROW(Amortization[[#Headers],[payment
date]])=1,LoanStart,IF(I325&gt;0,EDATE(C325,1),"")),""),"")</f>
        <v>54622</v>
      </c>
      <c r="D326" s="16">
        <f ca="1">IF(ROW()-ROW(Amortization[[#Headers],[opening
balance]])=1,LoanAmount,IF(Amortization[[#This Row],[payment
date]]="",0,INDEX(Amortization[], ROW()-4,8)))</f>
        <v>59733.103769398185</v>
      </c>
      <c r="E326" s="16">
        <f ca="1">IF(ValuesEntered,IF(ROW()-ROW(Amortization[[#Headers],[interest]])=1,-IPMT(InterestRate/12,1,DurationOfLoan-ROWS($C$3:C326)+1,Amortization[[#This Row],[opening
balance]]),IFERROR(-IPMT(InterestRate/12,1,Amortization[[#This Row],['#
remaining]],D327),0)),0)</f>
        <v>194.04506350540177</v>
      </c>
      <c r="F326" s="16">
        <f ca="1">IFERROR(IF(AND(ValuesEntered,Amortization[[#This Row],[payment
date]]&lt;&gt;""),-PPMT(InterestRate/12,1,DurationOfLoan-ROWS($C$3:C326)+1,Amortization[[#This Row],[opening
balance]]),""),0)</f>
        <v>1519.5847177776595</v>
      </c>
      <c r="G326" s="16">
        <f ca="1">IF(Amortization[[#This Row],[payment
date]]="",0,PropertyTaxAmount)</f>
        <v>375</v>
      </c>
      <c r="H326" s="16">
        <f ca="1">IF(Amortization[[#This Row],[payment
date]]="",0,Amortization[[#This Row],[interest]]+Amortization[[#This Row],[principal]]+Amortization[[#This Row],[property
tax]])</f>
        <v>2088.6297812830612</v>
      </c>
      <c r="I326" s="16">
        <f ca="1">IF(Amortization[[#This Row],[payment
date]]="",0,Amortization[[#This Row],[opening
balance]]-Amortization[[#This Row],[principal]])</f>
        <v>58213.519051620526</v>
      </c>
      <c r="J326" s="39">
        <f ca="1">IF(Amortization[[#This Row],[closing
balance]]&gt;0,LastRow-ROW(),0)</f>
        <v>36</v>
      </c>
    </row>
    <row r="327" spans="2:10" ht="15" customHeight="1">
      <c r="B327" s="39">
        <f>ROWS($B$3:B327)</f>
        <v>325</v>
      </c>
      <c r="C327" s="40">
        <f ca="1">IF(ValuesEntered,IF(Amortization[[#This Row],['#]]&lt;=DurationOfLoan,IF(ROW()-ROW(Amortization[[#Headers],[payment
date]])=1,LoanStart,IF(I326&gt;0,EDATE(C326,1),"")),""),"")</f>
        <v>54653</v>
      </c>
      <c r="D327" s="16">
        <f ca="1">IF(ROW()-ROW(Amortization[[#Headers],[opening
balance]])=1,LoanAmount,IF(Amortization[[#This Row],[payment
date]]="",0,INDEX(Amortization[], ROW()-4,8)))</f>
        <v>58213.519051620526</v>
      </c>
      <c r="E327" s="16">
        <f ca="1">IF(ValuesEntered,IF(ROW()-ROW(Amortization[[#Headers],[interest]])=1,-IPMT(InterestRate/12,1,DurationOfLoan-ROWS($C$3:C327)+1,Amortization[[#This Row],[opening
balance]]),IFERROR(-IPMT(InterestRate/12,1,Amortization[[#This Row],['#
remaining]],D328),0)),0)</f>
        <v>188.96289683816758</v>
      </c>
      <c r="F327" s="16">
        <f ca="1">IFERROR(IF(AND(ValuesEntered,Amortization[[#This Row],[payment
date]]&lt;&gt;""),-PPMT(InterestRate/12,1,DurationOfLoan-ROWS($C$3:C327)+1,Amortization[[#This Row],[opening
balance]]),""),0)</f>
        <v>1524.6500001702518</v>
      </c>
      <c r="G327" s="16">
        <f ca="1">IF(Amortization[[#This Row],[payment
date]]="",0,PropertyTaxAmount)</f>
        <v>375</v>
      </c>
      <c r="H327" s="16">
        <f ca="1">IF(Amortization[[#This Row],[payment
date]]="",0,Amortization[[#This Row],[interest]]+Amortization[[#This Row],[principal]]+Amortization[[#This Row],[property
tax]])</f>
        <v>2088.6128970084192</v>
      </c>
      <c r="I327" s="16">
        <f ca="1">IF(Amortization[[#This Row],[payment
date]]="",0,Amortization[[#This Row],[opening
balance]]-Amortization[[#This Row],[principal]])</f>
        <v>56688.869051450274</v>
      </c>
      <c r="J327" s="39">
        <f ca="1">IF(Amortization[[#This Row],[closing
balance]]&gt;0,LastRow-ROW(),0)</f>
        <v>35</v>
      </c>
    </row>
    <row r="328" spans="2:10" ht="15" customHeight="1">
      <c r="B328" s="39">
        <f>ROWS($B$3:B328)</f>
        <v>326</v>
      </c>
      <c r="C328" s="40">
        <f ca="1">IF(ValuesEntered,IF(Amortization[[#This Row],['#]]&lt;=DurationOfLoan,IF(ROW()-ROW(Amortization[[#Headers],[payment
date]])=1,LoanStart,IF(I327&gt;0,EDATE(C327,1),"")),""),"")</f>
        <v>54684</v>
      </c>
      <c r="D328" s="16">
        <f ca="1">IF(ROW()-ROW(Amortization[[#Headers],[opening
balance]])=1,LoanAmount,IF(Amortization[[#This Row],[payment
date]]="",0,INDEX(Amortization[], ROW()-4,8)))</f>
        <v>56688.869051450274</v>
      </c>
      <c r="E328" s="16">
        <f ca="1">IF(ValuesEntered,IF(ROW()-ROW(Amortization[[#Headers],[interest]])=1,-IPMT(InterestRate/12,1,DurationOfLoan-ROWS($C$3:C328)+1,Amortization[[#This Row],[opening
balance]]),IFERROR(-IPMT(InterestRate/12,1,Amortization[[#This Row],['#
remaining]],D329),0)),0)</f>
        <v>183.86378961537596</v>
      </c>
      <c r="F328" s="16">
        <f ca="1">IFERROR(IF(AND(ValuesEntered,Amortization[[#This Row],[payment
date]]&lt;&gt;""),-PPMT(InterestRate/12,1,DurationOfLoan-ROWS($C$3:C328)+1,Amortization[[#This Row],[opening
balance]]),""),0)</f>
        <v>1529.7321668374859</v>
      </c>
      <c r="G328" s="16">
        <f ca="1">IF(Amortization[[#This Row],[payment
date]]="",0,PropertyTaxAmount)</f>
        <v>375</v>
      </c>
      <c r="H328" s="16">
        <f ca="1">IF(Amortization[[#This Row],[payment
date]]="",0,Amortization[[#This Row],[interest]]+Amortization[[#This Row],[principal]]+Amortization[[#This Row],[property
tax]])</f>
        <v>2088.5959564528621</v>
      </c>
      <c r="I328" s="16">
        <f ca="1">IF(Amortization[[#This Row],[payment
date]]="",0,Amortization[[#This Row],[opening
balance]]-Amortization[[#This Row],[principal]])</f>
        <v>55159.136884612788</v>
      </c>
      <c r="J328" s="39">
        <f ca="1">IF(Amortization[[#This Row],[closing
balance]]&gt;0,LastRow-ROW(),0)</f>
        <v>34</v>
      </c>
    </row>
    <row r="329" spans="2:10" ht="15" customHeight="1">
      <c r="B329" s="39">
        <f>ROWS($B$3:B329)</f>
        <v>327</v>
      </c>
      <c r="C329" s="40">
        <f ca="1">IF(ValuesEntered,IF(Amortization[[#This Row],['#]]&lt;=DurationOfLoan,IF(ROW()-ROW(Amortization[[#Headers],[payment
date]])=1,LoanStart,IF(I328&gt;0,EDATE(C328,1),"")),""),"")</f>
        <v>54714</v>
      </c>
      <c r="D329" s="16">
        <f ca="1">IF(ROW()-ROW(Amortization[[#Headers],[opening
balance]])=1,LoanAmount,IF(Amortization[[#This Row],[payment
date]]="",0,INDEX(Amortization[], ROW()-4,8)))</f>
        <v>55159.136884612788</v>
      </c>
      <c r="E329" s="16">
        <f ca="1">IF(ValuesEntered,IF(ROW()-ROW(Amortization[[#Headers],[interest]])=1,-IPMT(InterestRate/12,1,DurationOfLoan-ROWS($C$3:C329)+1,Amortization[[#This Row],[opening
balance]]),IFERROR(-IPMT(InterestRate/12,1,Amortization[[#This Row],['#
remaining]],D330),0)),0)</f>
        <v>178.74768536850837</v>
      </c>
      <c r="F329" s="16">
        <f ca="1">IFERROR(IF(AND(ValuesEntered,Amortization[[#This Row],[payment
date]]&lt;&gt;""),-PPMT(InterestRate/12,1,DurationOfLoan-ROWS($C$3:C329)+1,Amortization[[#This Row],[opening
balance]]),""),0)</f>
        <v>1534.8312740602776</v>
      </c>
      <c r="G329" s="16">
        <f ca="1">IF(Amortization[[#This Row],[payment
date]]="",0,PropertyTaxAmount)</f>
        <v>375</v>
      </c>
      <c r="H329" s="16">
        <f ca="1">IF(Amortization[[#This Row],[payment
date]]="",0,Amortization[[#This Row],[interest]]+Amortization[[#This Row],[principal]]+Amortization[[#This Row],[property
tax]])</f>
        <v>2088.5789594287862</v>
      </c>
      <c r="I329" s="16">
        <f ca="1">IF(Amortization[[#This Row],[payment
date]]="",0,Amortization[[#This Row],[opening
balance]]-Amortization[[#This Row],[principal]])</f>
        <v>53624.30561055251</v>
      </c>
      <c r="J329" s="39">
        <f ca="1">IF(Amortization[[#This Row],[closing
balance]]&gt;0,LastRow-ROW(),0)</f>
        <v>33</v>
      </c>
    </row>
    <row r="330" spans="2:10" ht="15" customHeight="1">
      <c r="B330" s="39">
        <f>ROWS($B$3:B330)</f>
        <v>328</v>
      </c>
      <c r="C330" s="40">
        <f ca="1">IF(ValuesEntered,IF(Amortization[[#This Row],['#]]&lt;=DurationOfLoan,IF(ROW()-ROW(Amortization[[#Headers],[payment
date]])=1,LoanStart,IF(I329&gt;0,EDATE(C329,1),"")),""),"")</f>
        <v>54745</v>
      </c>
      <c r="D330" s="16">
        <f ca="1">IF(ROW()-ROW(Amortization[[#Headers],[opening
balance]])=1,LoanAmount,IF(Amortization[[#This Row],[payment
date]]="",0,INDEX(Amortization[], ROW()-4,8)))</f>
        <v>53624.30561055251</v>
      </c>
      <c r="E330" s="16">
        <f ca="1">IF(ValuesEntered,IF(ROW()-ROW(Amortization[[#Headers],[interest]])=1,-IPMT(InterestRate/12,1,DurationOfLoan-ROWS($C$3:C330)+1,Amortization[[#This Row],[opening
balance]]),IFERROR(-IPMT(InterestRate/12,1,Amortization[[#This Row],['#
remaining]],D331),0)),0)</f>
        <v>173.61452744081791</v>
      </c>
      <c r="F330" s="16">
        <f ca="1">IFERROR(IF(AND(ValuesEntered,Amortization[[#This Row],[payment
date]]&lt;&gt;""),-PPMT(InterestRate/12,1,DurationOfLoan-ROWS($C$3:C330)+1,Amortization[[#This Row],[opening
balance]]),""),0)</f>
        <v>1539.9473783071455</v>
      </c>
      <c r="G330" s="16">
        <f ca="1">IF(Amortization[[#This Row],[payment
date]]="",0,PropertyTaxAmount)</f>
        <v>375</v>
      </c>
      <c r="H330" s="16">
        <f ca="1">IF(Amortization[[#This Row],[payment
date]]="",0,Amortization[[#This Row],[interest]]+Amortization[[#This Row],[principal]]+Amortization[[#This Row],[property
tax]])</f>
        <v>2088.5619057479635</v>
      </c>
      <c r="I330" s="16">
        <f ca="1">IF(Amortization[[#This Row],[payment
date]]="",0,Amortization[[#This Row],[opening
balance]]-Amortization[[#This Row],[principal]])</f>
        <v>52084.358232245366</v>
      </c>
      <c r="J330" s="39">
        <f ca="1">IF(Amortization[[#This Row],[closing
balance]]&gt;0,LastRow-ROW(),0)</f>
        <v>32</v>
      </c>
    </row>
    <row r="331" spans="2:10" ht="15" customHeight="1">
      <c r="B331" s="39">
        <f>ROWS($B$3:B331)</f>
        <v>329</v>
      </c>
      <c r="C331" s="40">
        <f ca="1">IF(ValuesEntered,IF(Amortization[[#This Row],['#]]&lt;=DurationOfLoan,IF(ROW()-ROW(Amortization[[#Headers],[payment
date]])=1,LoanStart,IF(I330&gt;0,EDATE(C330,1),"")),""),"")</f>
        <v>54775</v>
      </c>
      <c r="D331" s="16">
        <f ca="1">IF(ROW()-ROW(Amortization[[#Headers],[opening
balance]])=1,LoanAmount,IF(Amortization[[#This Row],[payment
date]]="",0,INDEX(Amortization[], ROW()-4,8)))</f>
        <v>52084.358232245366</v>
      </c>
      <c r="E331" s="16">
        <f ca="1">IF(ValuesEntered,IF(ROW()-ROW(Amortization[[#Headers],[interest]])=1,-IPMT(InterestRate/12,1,DurationOfLoan-ROWS($C$3:C331)+1,Amortization[[#This Row],[opening
balance]]),IFERROR(-IPMT(InterestRate/12,1,Amortization[[#This Row],['#
remaining]],D332),0)),0)</f>
        <v>168.46425898670179</v>
      </c>
      <c r="F331" s="16">
        <f ca="1">IFERROR(IF(AND(ValuesEntered,Amortization[[#This Row],[payment
date]]&lt;&gt;""),-PPMT(InterestRate/12,1,DurationOfLoan-ROWS($C$3:C331)+1,Amortization[[#This Row],[opening
balance]]),""),0)</f>
        <v>1545.0805362348358</v>
      </c>
      <c r="G331" s="16">
        <f ca="1">IF(Amortization[[#This Row],[payment
date]]="",0,PropertyTaxAmount)</f>
        <v>375</v>
      </c>
      <c r="H331" s="16">
        <f ca="1">IF(Amortization[[#This Row],[payment
date]]="",0,Amortization[[#This Row],[interest]]+Amortization[[#This Row],[principal]]+Amortization[[#This Row],[property
tax]])</f>
        <v>2088.5447952215377</v>
      </c>
      <c r="I331" s="16">
        <f ca="1">IF(Amortization[[#This Row],[payment
date]]="",0,Amortization[[#This Row],[opening
balance]]-Amortization[[#This Row],[principal]])</f>
        <v>50539.277696010533</v>
      </c>
      <c r="J331" s="39">
        <f ca="1">IF(Amortization[[#This Row],[closing
balance]]&gt;0,LastRow-ROW(),0)</f>
        <v>31</v>
      </c>
    </row>
    <row r="332" spans="2:10" ht="15" customHeight="1">
      <c r="B332" s="39">
        <f>ROWS($B$3:B332)</f>
        <v>330</v>
      </c>
      <c r="C332" s="40">
        <f ca="1">IF(ValuesEntered,IF(Amortization[[#This Row],['#]]&lt;=DurationOfLoan,IF(ROW()-ROW(Amortization[[#Headers],[payment
date]])=1,LoanStart,IF(I331&gt;0,EDATE(C331,1),"")),""),"")</f>
        <v>54806</v>
      </c>
      <c r="D332" s="16">
        <f ca="1">IF(ROW()-ROW(Amortization[[#Headers],[opening
balance]])=1,LoanAmount,IF(Amortization[[#This Row],[payment
date]]="",0,INDEX(Amortization[], ROW()-4,8)))</f>
        <v>50539.277696010533</v>
      </c>
      <c r="E332" s="16">
        <f ca="1">IF(ValuesEntered,IF(ROW()-ROW(Amortization[[#Headers],[interest]])=1,-IPMT(InterestRate/12,1,DurationOfLoan-ROWS($C$3:C332)+1,Amortization[[#This Row],[opening
balance]]),IFERROR(-IPMT(InterestRate/12,1,Amortization[[#This Row],['#
remaining]],D333),0)),0)</f>
        <v>163.29682297107195</v>
      </c>
      <c r="F332" s="16">
        <f ca="1">IFERROR(IF(AND(ValuesEntered,Amortization[[#This Row],[payment
date]]&lt;&gt;""),-PPMT(InterestRate/12,1,DurationOfLoan-ROWS($C$3:C332)+1,Amortization[[#This Row],[opening
balance]]),""),0)</f>
        <v>1550.230804688952</v>
      </c>
      <c r="G332" s="16">
        <f ca="1">IF(Amortization[[#This Row],[payment
date]]="",0,PropertyTaxAmount)</f>
        <v>375</v>
      </c>
      <c r="H332" s="16">
        <f ca="1">IF(Amortization[[#This Row],[payment
date]]="",0,Amortization[[#This Row],[interest]]+Amortization[[#This Row],[principal]]+Amortization[[#This Row],[property
tax]])</f>
        <v>2088.5276276600239</v>
      </c>
      <c r="I332" s="16">
        <f ca="1">IF(Amortization[[#This Row],[payment
date]]="",0,Amortization[[#This Row],[opening
balance]]-Amortization[[#This Row],[principal]])</f>
        <v>48989.046891321581</v>
      </c>
      <c r="J332" s="39">
        <f ca="1">IF(Amortization[[#This Row],[closing
balance]]&gt;0,LastRow-ROW(),0)</f>
        <v>30</v>
      </c>
    </row>
    <row r="333" spans="2:10" ht="15" customHeight="1">
      <c r="B333" s="39">
        <f>ROWS($B$3:B333)</f>
        <v>331</v>
      </c>
      <c r="C333" s="40">
        <f ca="1">IF(ValuesEntered,IF(Amortization[[#This Row],['#]]&lt;=DurationOfLoan,IF(ROW()-ROW(Amortization[[#Headers],[payment
date]])=1,LoanStart,IF(I332&gt;0,EDATE(C332,1),"")),""),"")</f>
        <v>54837</v>
      </c>
      <c r="D333" s="16">
        <f ca="1">IF(ROW()-ROW(Amortization[[#Headers],[opening
balance]])=1,LoanAmount,IF(Amortization[[#This Row],[payment
date]]="",0,INDEX(Amortization[], ROW()-4,8)))</f>
        <v>48989.046891321581</v>
      </c>
      <c r="E333" s="16">
        <f ca="1">IF(ValuesEntered,IF(ROW()-ROW(Amortization[[#Headers],[interest]])=1,-IPMT(InterestRate/12,1,DurationOfLoan-ROWS($C$3:C333)+1,Amortization[[#This Row],[opening
balance]]),IFERROR(-IPMT(InterestRate/12,1,Amortization[[#This Row],['#
remaining]],D334),0)),0)</f>
        <v>158.11216216872333</v>
      </c>
      <c r="F333" s="16">
        <f ca="1">IFERROR(IF(AND(ValuesEntered,Amortization[[#This Row],[payment
date]]&lt;&gt;""),-PPMT(InterestRate/12,1,DurationOfLoan-ROWS($C$3:C333)+1,Amortization[[#This Row],[opening
balance]]),""),0)</f>
        <v>1555.3982407045817</v>
      </c>
      <c r="G333" s="16">
        <f ca="1">IF(Amortization[[#This Row],[payment
date]]="",0,PropertyTaxAmount)</f>
        <v>375</v>
      </c>
      <c r="H333" s="16">
        <f ca="1">IF(Amortization[[#This Row],[payment
date]]="",0,Amortization[[#This Row],[interest]]+Amortization[[#This Row],[principal]]+Amortization[[#This Row],[property
tax]])</f>
        <v>2088.5104028733049</v>
      </c>
      <c r="I333" s="16">
        <f ca="1">IF(Amortization[[#This Row],[payment
date]]="",0,Amortization[[#This Row],[opening
balance]]-Amortization[[#This Row],[principal]])</f>
        <v>47433.648650616997</v>
      </c>
      <c r="J333" s="39">
        <f ca="1">IF(Amortization[[#This Row],[closing
balance]]&gt;0,LastRow-ROW(),0)</f>
        <v>29</v>
      </c>
    </row>
    <row r="334" spans="2:10" ht="15" customHeight="1">
      <c r="B334" s="39">
        <f>ROWS($B$3:B334)</f>
        <v>332</v>
      </c>
      <c r="C334" s="40">
        <f ca="1">IF(ValuesEntered,IF(Amortization[[#This Row],['#]]&lt;=DurationOfLoan,IF(ROW()-ROW(Amortization[[#Headers],[payment
date]])=1,LoanStart,IF(I333&gt;0,EDATE(C333,1),"")),""),"")</f>
        <v>54865</v>
      </c>
      <c r="D334" s="16">
        <f ca="1">IF(ROW()-ROW(Amortization[[#Headers],[opening
balance]])=1,LoanAmount,IF(Amortization[[#This Row],[payment
date]]="",0,INDEX(Amortization[], ROW()-4,8)))</f>
        <v>47433.648650616997</v>
      </c>
      <c r="E334" s="16">
        <f ca="1">IF(ValuesEntered,IF(ROW()-ROW(Amortization[[#Headers],[interest]])=1,-IPMT(InterestRate/12,1,DurationOfLoan-ROWS($C$3:C334)+1,Amortization[[#This Row],[opening
balance]]),IFERROR(-IPMT(InterestRate/12,1,Amortization[[#This Row],['#
remaining]],D335),0)),0)</f>
        <v>152.91021916370022</v>
      </c>
      <c r="F334" s="16">
        <f ca="1">IFERROR(IF(AND(ValuesEntered,Amortization[[#This Row],[payment
date]]&lt;&gt;""),-PPMT(InterestRate/12,1,DurationOfLoan-ROWS($C$3:C334)+1,Amortization[[#This Row],[opening
balance]]),""),0)</f>
        <v>1560.5829015069305</v>
      </c>
      <c r="G334" s="16">
        <f ca="1">IF(Amortization[[#This Row],[payment
date]]="",0,PropertyTaxAmount)</f>
        <v>375</v>
      </c>
      <c r="H334" s="16">
        <f ca="1">IF(Amortization[[#This Row],[payment
date]]="",0,Amortization[[#This Row],[interest]]+Amortization[[#This Row],[principal]]+Amortization[[#This Row],[property
tax]])</f>
        <v>2088.4931206706306</v>
      </c>
      <c r="I334" s="16">
        <f ca="1">IF(Amortization[[#This Row],[payment
date]]="",0,Amortization[[#This Row],[opening
balance]]-Amortization[[#This Row],[principal]])</f>
        <v>45873.065749110065</v>
      </c>
      <c r="J334" s="39">
        <f ca="1">IF(Amortization[[#This Row],[closing
balance]]&gt;0,LastRow-ROW(),0)</f>
        <v>28</v>
      </c>
    </row>
    <row r="335" spans="2:10" ht="15" customHeight="1">
      <c r="B335" s="39">
        <f>ROWS($B$3:B335)</f>
        <v>333</v>
      </c>
      <c r="C335" s="40">
        <f ca="1">IF(ValuesEntered,IF(Amortization[[#This Row],['#]]&lt;=DurationOfLoan,IF(ROW()-ROW(Amortization[[#Headers],[payment
date]])=1,LoanStart,IF(I334&gt;0,EDATE(C334,1),"")),""),"")</f>
        <v>54896</v>
      </c>
      <c r="D335" s="16">
        <f ca="1">IF(ROW()-ROW(Amortization[[#Headers],[opening
balance]])=1,LoanAmount,IF(Amortization[[#This Row],[payment
date]]="",0,INDEX(Amortization[], ROW()-4,8)))</f>
        <v>45873.065749110065</v>
      </c>
      <c r="E335" s="16">
        <f ca="1">IF(ValuesEntered,IF(ROW()-ROW(Amortization[[#Headers],[interest]])=1,-IPMT(InterestRate/12,1,DurationOfLoan-ROWS($C$3:C335)+1,Amortization[[#This Row],[opening
balance]]),IFERROR(-IPMT(InterestRate/12,1,Amortization[[#This Row],['#
remaining]],D336),0)),0)</f>
        <v>147.69093634866039</v>
      </c>
      <c r="F335" s="16">
        <f ca="1">IFERROR(IF(AND(ValuesEntered,Amortization[[#This Row],[payment
date]]&lt;&gt;""),-PPMT(InterestRate/12,1,DurationOfLoan-ROWS($C$3:C335)+1,Amortization[[#This Row],[opening
balance]]),""),0)</f>
        <v>1565.7848445119535</v>
      </c>
      <c r="G335" s="16">
        <f ca="1">IF(Amortization[[#This Row],[payment
date]]="",0,PropertyTaxAmount)</f>
        <v>375</v>
      </c>
      <c r="H335" s="16">
        <f ca="1">IF(Amortization[[#This Row],[payment
date]]="",0,Amortization[[#This Row],[interest]]+Amortization[[#This Row],[principal]]+Amortization[[#This Row],[property
tax]])</f>
        <v>2088.4757808606137</v>
      </c>
      <c r="I335" s="16">
        <f ca="1">IF(Amortization[[#This Row],[payment
date]]="",0,Amortization[[#This Row],[opening
balance]]-Amortization[[#This Row],[principal]])</f>
        <v>44307.280904598112</v>
      </c>
      <c r="J335" s="39">
        <f ca="1">IF(Amortization[[#This Row],[closing
balance]]&gt;0,LastRow-ROW(),0)</f>
        <v>27</v>
      </c>
    </row>
    <row r="336" spans="2:10" ht="15" customHeight="1">
      <c r="B336" s="39">
        <f>ROWS($B$3:B336)</f>
        <v>334</v>
      </c>
      <c r="C336" s="40">
        <f ca="1">IF(ValuesEntered,IF(Amortization[[#This Row],['#]]&lt;=DurationOfLoan,IF(ROW()-ROW(Amortization[[#Headers],[payment
date]])=1,LoanStart,IF(I335&gt;0,EDATE(C335,1),"")),""),"")</f>
        <v>54926</v>
      </c>
      <c r="D336" s="16">
        <f ca="1">IF(ROW()-ROW(Amortization[[#Headers],[opening
balance]])=1,LoanAmount,IF(Amortization[[#This Row],[payment
date]]="",0,INDEX(Amortization[], ROW()-4,8)))</f>
        <v>44307.280904598112</v>
      </c>
      <c r="E336" s="16">
        <f ca="1">IF(ValuesEntered,IF(ROW()-ROW(Amortization[[#Headers],[interest]])=1,-IPMT(InterestRate/12,1,DurationOfLoan-ROWS($C$3:C336)+1,Amortization[[#This Row],[opening
balance]]),IFERROR(-IPMT(InterestRate/12,1,Amortization[[#This Row],['#
remaining]],D337),0)),0)</f>
        <v>142.45425592423706</v>
      </c>
      <c r="F336" s="16">
        <f ca="1">IFERROR(IF(AND(ValuesEntered,Amortization[[#This Row],[payment
date]]&lt;&gt;""),-PPMT(InterestRate/12,1,DurationOfLoan-ROWS($C$3:C336)+1,Amortization[[#This Row],[opening
balance]]),""),0)</f>
        <v>1571.0041273269933</v>
      </c>
      <c r="G336" s="16">
        <f ca="1">IF(Amortization[[#This Row],[payment
date]]="",0,PropertyTaxAmount)</f>
        <v>375</v>
      </c>
      <c r="H336" s="16">
        <f ca="1">IF(Amortization[[#This Row],[payment
date]]="",0,Amortization[[#This Row],[interest]]+Amortization[[#This Row],[principal]]+Amortization[[#This Row],[property
tax]])</f>
        <v>2088.4583832512303</v>
      </c>
      <c r="I336" s="16">
        <f ca="1">IF(Amortization[[#This Row],[payment
date]]="",0,Amortization[[#This Row],[opening
balance]]-Amortization[[#This Row],[principal]])</f>
        <v>42736.276777271116</v>
      </c>
      <c r="J336" s="39">
        <f ca="1">IF(Amortization[[#This Row],[closing
balance]]&gt;0,LastRow-ROW(),0)</f>
        <v>26</v>
      </c>
    </row>
    <row r="337" spans="2:10" ht="15" customHeight="1">
      <c r="B337" s="39">
        <f>ROWS($B$3:B337)</f>
        <v>335</v>
      </c>
      <c r="C337" s="40">
        <f ca="1">IF(ValuesEntered,IF(Amortization[[#This Row],['#]]&lt;=DurationOfLoan,IF(ROW()-ROW(Amortization[[#Headers],[payment
date]])=1,LoanStart,IF(I336&gt;0,EDATE(C336,1),"")),""),"")</f>
        <v>54957</v>
      </c>
      <c r="D337" s="16">
        <f ca="1">IF(ROW()-ROW(Amortization[[#Headers],[opening
balance]])=1,LoanAmount,IF(Amortization[[#This Row],[payment
date]]="",0,INDEX(Amortization[], ROW()-4,8)))</f>
        <v>42736.276777271116</v>
      </c>
      <c r="E337" s="16">
        <f ca="1">IF(ValuesEntered,IF(ROW()-ROW(Amortization[[#Headers],[interest]])=1,-IPMT(InterestRate/12,1,DurationOfLoan-ROWS($C$3:C337)+1,Amortization[[#This Row],[opening
balance]]),IFERROR(-IPMT(InterestRate/12,1,Amortization[[#This Row],['#
remaining]],D338),0)),0)</f>
        <v>137.20011989839901</v>
      </c>
      <c r="F337" s="16">
        <f ca="1">IFERROR(IF(AND(ValuesEntered,Amortization[[#This Row],[payment
date]]&lt;&gt;""),-PPMT(InterestRate/12,1,DurationOfLoan-ROWS($C$3:C337)+1,Amortization[[#This Row],[opening
balance]]),""),0)</f>
        <v>1576.2408077514162</v>
      </c>
      <c r="G337" s="16">
        <f ca="1">IF(Amortization[[#This Row],[payment
date]]="",0,PropertyTaxAmount)</f>
        <v>375</v>
      </c>
      <c r="H337" s="16">
        <f ca="1">IF(Amortization[[#This Row],[payment
date]]="",0,Amortization[[#This Row],[interest]]+Amortization[[#This Row],[principal]]+Amortization[[#This Row],[property
tax]])</f>
        <v>2088.4409276498154</v>
      </c>
      <c r="I337" s="16">
        <f ca="1">IF(Amortization[[#This Row],[payment
date]]="",0,Amortization[[#This Row],[opening
balance]]-Amortization[[#This Row],[principal]])</f>
        <v>41160.035969519697</v>
      </c>
      <c r="J337" s="39">
        <f ca="1">IF(Amortization[[#This Row],[closing
balance]]&gt;0,LastRow-ROW(),0)</f>
        <v>25</v>
      </c>
    </row>
    <row r="338" spans="2:10" ht="15" customHeight="1">
      <c r="B338" s="39">
        <f>ROWS($B$3:B338)</f>
        <v>336</v>
      </c>
      <c r="C338" s="40">
        <f ca="1">IF(ValuesEntered,IF(Amortization[[#This Row],['#]]&lt;=DurationOfLoan,IF(ROW()-ROW(Amortization[[#Headers],[payment
date]])=1,LoanStart,IF(I337&gt;0,EDATE(C337,1),"")),""),"")</f>
        <v>54987</v>
      </c>
      <c r="D338" s="16">
        <f ca="1">IF(ROW()-ROW(Amortization[[#Headers],[opening
balance]])=1,LoanAmount,IF(Amortization[[#This Row],[payment
date]]="",0,INDEX(Amortization[], ROW()-4,8)))</f>
        <v>41160.035969519697</v>
      </c>
      <c r="E338" s="16">
        <f ca="1">IF(ValuesEntered,IF(ROW()-ROW(Amortization[[#Headers],[interest]])=1,-IPMT(InterestRate/12,1,DurationOfLoan-ROWS($C$3:C338)+1,Amortization[[#This Row],[opening
balance]]),IFERROR(-IPMT(InterestRate/12,1,Amortization[[#This Row],['#
remaining]],D339),0)),0)</f>
        <v>131.92847008580816</v>
      </c>
      <c r="F338" s="16">
        <f ca="1">IFERROR(IF(AND(ValuesEntered,Amortization[[#This Row],[payment
date]]&lt;&gt;""),-PPMT(InterestRate/12,1,DurationOfLoan-ROWS($C$3:C338)+1,Amortization[[#This Row],[opening
balance]]),""),0)</f>
        <v>1581.4949437772543</v>
      </c>
      <c r="G338" s="16">
        <f ca="1">IF(Amortization[[#This Row],[payment
date]]="",0,PropertyTaxAmount)</f>
        <v>375</v>
      </c>
      <c r="H338" s="16">
        <f ca="1">IF(Amortization[[#This Row],[payment
date]]="",0,Amortization[[#This Row],[interest]]+Amortization[[#This Row],[principal]]+Amortization[[#This Row],[property
tax]])</f>
        <v>2088.4234138630627</v>
      </c>
      <c r="I338" s="16">
        <f ca="1">IF(Amortization[[#This Row],[payment
date]]="",0,Amortization[[#This Row],[opening
balance]]-Amortization[[#This Row],[principal]])</f>
        <v>39578.541025742445</v>
      </c>
      <c r="J338" s="39">
        <f ca="1">IF(Amortization[[#This Row],[closing
balance]]&gt;0,LastRow-ROW(),0)</f>
        <v>24</v>
      </c>
    </row>
    <row r="339" spans="2:10" ht="15" customHeight="1">
      <c r="B339" s="39">
        <f>ROWS($B$3:B339)</f>
        <v>337</v>
      </c>
      <c r="C339" s="40">
        <f ca="1">IF(ValuesEntered,IF(Amortization[[#This Row],['#]]&lt;=DurationOfLoan,IF(ROW()-ROW(Amortization[[#Headers],[payment
date]])=1,LoanStart,IF(I338&gt;0,EDATE(C338,1),"")),""),"")</f>
        <v>55018</v>
      </c>
      <c r="D339" s="16">
        <f ca="1">IF(ROW()-ROW(Amortization[[#Headers],[opening
balance]])=1,LoanAmount,IF(Amortization[[#This Row],[payment
date]]="",0,INDEX(Amortization[], ROW()-4,8)))</f>
        <v>39578.541025742445</v>
      </c>
      <c r="E339" s="16">
        <f ca="1">IF(ValuesEntered,IF(ROW()-ROW(Amortization[[#Headers],[interest]])=1,-IPMT(InterestRate/12,1,DurationOfLoan-ROWS($C$3:C339)+1,Amortization[[#This Row],[opening
balance]]),IFERROR(-IPMT(InterestRate/12,1,Amortization[[#This Row],['#
remaining]],D340),0)),0)</f>
        <v>126.63924810717533</v>
      </c>
      <c r="F339" s="16">
        <f ca="1">IFERROR(IF(AND(ValuesEntered,Amortization[[#This Row],[payment
date]]&lt;&gt;""),-PPMT(InterestRate/12,1,DurationOfLoan-ROWS($C$3:C339)+1,Amortization[[#This Row],[opening
balance]]),""),0)</f>
        <v>1586.7665935898453</v>
      </c>
      <c r="G339" s="16">
        <f ca="1">IF(Amortization[[#This Row],[payment
date]]="",0,PropertyTaxAmount)</f>
        <v>375</v>
      </c>
      <c r="H339" s="16">
        <f ca="1">IF(Amortization[[#This Row],[payment
date]]="",0,Amortization[[#This Row],[interest]]+Amortization[[#This Row],[principal]]+Amortization[[#This Row],[property
tax]])</f>
        <v>2088.4058416970206</v>
      </c>
      <c r="I339" s="16">
        <f ca="1">IF(Amortization[[#This Row],[payment
date]]="",0,Amortization[[#This Row],[opening
balance]]-Amortization[[#This Row],[principal]])</f>
        <v>37991.774432152597</v>
      </c>
      <c r="J339" s="39">
        <f ca="1">IF(Amortization[[#This Row],[closing
balance]]&gt;0,LastRow-ROW(),0)</f>
        <v>23</v>
      </c>
    </row>
    <row r="340" spans="2:10" ht="15" customHeight="1">
      <c r="B340" s="39">
        <f>ROWS($B$3:B340)</f>
        <v>338</v>
      </c>
      <c r="C340" s="40">
        <f ca="1">IF(ValuesEntered,IF(Amortization[[#This Row],['#]]&lt;=DurationOfLoan,IF(ROW()-ROW(Amortization[[#Headers],[payment
date]])=1,LoanStart,IF(I339&gt;0,EDATE(C339,1),"")),""),"")</f>
        <v>55049</v>
      </c>
      <c r="D340" s="16">
        <f ca="1">IF(ROW()-ROW(Amortization[[#Headers],[opening
balance]])=1,LoanAmount,IF(Amortization[[#This Row],[payment
date]]="",0,INDEX(Amortization[], ROW()-4,8)))</f>
        <v>37991.774432152597</v>
      </c>
      <c r="E340" s="16">
        <f ca="1">IF(ValuesEntered,IF(ROW()-ROW(Amortization[[#Headers],[interest]])=1,-IPMT(InterestRate/12,1,DurationOfLoan-ROWS($C$3:C340)+1,Amortization[[#This Row],[opening
balance]]),IFERROR(-IPMT(InterestRate/12,1,Amortization[[#This Row],['#
remaining]],D341),0)),0)</f>
        <v>121.33239538861373</v>
      </c>
      <c r="F340" s="16">
        <f ca="1">IFERROR(IF(AND(ValuesEntered,Amortization[[#This Row],[payment
date]]&lt;&gt;""),-PPMT(InterestRate/12,1,DurationOfLoan-ROWS($C$3:C340)+1,Amortization[[#This Row],[opening
balance]]),""),0)</f>
        <v>1592.0558155684782</v>
      </c>
      <c r="G340" s="16">
        <f ca="1">IF(Amortization[[#This Row],[payment
date]]="",0,PropertyTaxAmount)</f>
        <v>375</v>
      </c>
      <c r="H340" s="16">
        <f ca="1">IF(Amortization[[#This Row],[payment
date]]="",0,Amortization[[#This Row],[interest]]+Amortization[[#This Row],[principal]]+Amortization[[#This Row],[property
tax]])</f>
        <v>2088.3882109570923</v>
      </c>
      <c r="I340" s="16">
        <f ca="1">IF(Amortization[[#This Row],[payment
date]]="",0,Amortization[[#This Row],[opening
balance]]-Amortization[[#This Row],[principal]])</f>
        <v>36399.718616584119</v>
      </c>
      <c r="J340" s="39">
        <f ca="1">IF(Amortization[[#This Row],[closing
balance]]&gt;0,LastRow-ROW(),0)</f>
        <v>22</v>
      </c>
    </row>
    <row r="341" spans="2:10" ht="15" customHeight="1">
      <c r="B341" s="39">
        <f>ROWS($B$3:B341)</f>
        <v>339</v>
      </c>
      <c r="C341" s="40">
        <f ca="1">IF(ValuesEntered,IF(Amortization[[#This Row],['#]]&lt;=DurationOfLoan,IF(ROW()-ROW(Amortization[[#Headers],[payment
date]])=1,LoanStart,IF(I340&gt;0,EDATE(C340,1),"")),""),"")</f>
        <v>55079</v>
      </c>
      <c r="D341" s="16">
        <f ca="1">IF(ROW()-ROW(Amortization[[#Headers],[opening
balance]])=1,LoanAmount,IF(Amortization[[#This Row],[payment
date]]="",0,INDEX(Amortization[], ROW()-4,8)))</f>
        <v>36399.718616584119</v>
      </c>
      <c r="E341" s="16">
        <f ca="1">IF(ValuesEntered,IF(ROW()-ROW(Amortization[[#Headers],[interest]])=1,-IPMT(InterestRate/12,1,DurationOfLoan-ROWS($C$3:C341)+1,Amortization[[#This Row],[opening
balance]]),IFERROR(-IPMT(InterestRate/12,1,Amortization[[#This Row],['#
remaining]],D342),0)),0)</f>
        <v>116.00785316099028</v>
      </c>
      <c r="F341" s="16">
        <f ca="1">IFERROR(IF(AND(ValuesEntered,Amortization[[#This Row],[payment
date]]&lt;&gt;""),-PPMT(InterestRate/12,1,DurationOfLoan-ROWS($C$3:C341)+1,Amortization[[#This Row],[opening
balance]]),""),0)</f>
        <v>1597.3626682870397</v>
      </c>
      <c r="G341" s="16">
        <f ca="1">IF(Amortization[[#This Row],[payment
date]]="",0,PropertyTaxAmount)</f>
        <v>375</v>
      </c>
      <c r="H341" s="16">
        <f ca="1">IF(Amortization[[#This Row],[payment
date]]="",0,Amortization[[#This Row],[interest]]+Amortization[[#This Row],[principal]]+Amortization[[#This Row],[property
tax]])</f>
        <v>2088.3705214480296</v>
      </c>
      <c r="I341" s="16">
        <f ca="1">IF(Amortization[[#This Row],[payment
date]]="",0,Amortization[[#This Row],[opening
balance]]-Amortization[[#This Row],[principal]])</f>
        <v>34802.355948297081</v>
      </c>
      <c r="J341" s="39">
        <f ca="1">IF(Amortization[[#This Row],[closing
balance]]&gt;0,LastRow-ROW(),0)</f>
        <v>21</v>
      </c>
    </row>
    <row r="342" spans="2:10" ht="15" customHeight="1">
      <c r="B342" s="39">
        <f>ROWS($B$3:B342)</f>
        <v>340</v>
      </c>
      <c r="C342" s="40">
        <f ca="1">IF(ValuesEntered,IF(Amortization[[#This Row],['#]]&lt;=DurationOfLoan,IF(ROW()-ROW(Amortization[[#Headers],[payment
date]])=1,LoanStart,IF(I341&gt;0,EDATE(C341,1),"")),""),"")</f>
        <v>55110</v>
      </c>
      <c r="D342" s="16">
        <f ca="1">IF(ROW()-ROW(Amortization[[#Headers],[opening
balance]])=1,LoanAmount,IF(Amortization[[#This Row],[payment
date]]="",0,INDEX(Amortization[], ROW()-4,8)))</f>
        <v>34802.355948297081</v>
      </c>
      <c r="E342" s="16">
        <f ca="1">IF(ValuesEntered,IF(ROW()-ROW(Amortization[[#Headers],[interest]])=1,-IPMT(InterestRate/12,1,DurationOfLoan-ROWS($C$3:C342)+1,Amortization[[#This Row],[opening
balance]]),IFERROR(-IPMT(InterestRate/12,1,Amortization[[#This Row],['#
remaining]],D343),0)),0)</f>
        <v>110.66556245927474</v>
      </c>
      <c r="F342" s="16">
        <f ca="1">IFERROR(IF(AND(ValuesEntered,Amortization[[#This Row],[payment
date]]&lt;&gt;""),-PPMT(InterestRate/12,1,DurationOfLoan-ROWS($C$3:C342)+1,Amortization[[#This Row],[opening
balance]]),""),0)</f>
        <v>1602.6872105146633</v>
      </c>
      <c r="G342" s="16">
        <f ca="1">IF(Amortization[[#This Row],[payment
date]]="",0,PropertyTaxAmount)</f>
        <v>375</v>
      </c>
      <c r="H342" s="16">
        <f ca="1">IF(Amortization[[#This Row],[payment
date]]="",0,Amortization[[#This Row],[interest]]+Amortization[[#This Row],[principal]]+Amortization[[#This Row],[property
tax]])</f>
        <v>2088.352772973938</v>
      </c>
      <c r="I342" s="16">
        <f ca="1">IF(Amortization[[#This Row],[payment
date]]="",0,Amortization[[#This Row],[opening
balance]]-Amortization[[#This Row],[principal]])</f>
        <v>33199.66873778242</v>
      </c>
      <c r="J342" s="39">
        <f ca="1">IF(Amortization[[#This Row],[closing
balance]]&gt;0,LastRow-ROW(),0)</f>
        <v>20</v>
      </c>
    </row>
    <row r="343" spans="2:10" ht="15" customHeight="1">
      <c r="B343" s="39">
        <f>ROWS($B$3:B343)</f>
        <v>341</v>
      </c>
      <c r="C343" s="40">
        <f ca="1">IF(ValuesEntered,IF(Amortization[[#This Row],['#]]&lt;=DurationOfLoan,IF(ROW()-ROW(Amortization[[#Headers],[payment
date]])=1,LoanStart,IF(I342&gt;0,EDATE(C342,1),"")),""),"")</f>
        <v>55140</v>
      </c>
      <c r="D343" s="16">
        <f ca="1">IF(ROW()-ROW(Amortization[[#Headers],[opening
balance]])=1,LoanAmount,IF(Amortization[[#This Row],[payment
date]]="",0,INDEX(Amortization[], ROW()-4,8)))</f>
        <v>33199.66873778242</v>
      </c>
      <c r="E343" s="16">
        <f ca="1">IF(ValuesEntered,IF(ROW()-ROW(Amortization[[#Headers],[interest]])=1,-IPMT(InterestRate/12,1,DurationOfLoan-ROWS($C$3:C343)+1,Amortization[[#This Row],[opening
balance]]),IFERROR(-IPMT(InterestRate/12,1,Amortization[[#This Row],['#
remaining]],D344),0)),0)</f>
        <v>105.30546412188681</v>
      </c>
      <c r="F343" s="16">
        <f ca="1">IFERROR(IF(AND(ValuesEntered,Amortization[[#This Row],[payment
date]]&lt;&gt;""),-PPMT(InterestRate/12,1,DurationOfLoan-ROWS($C$3:C343)+1,Amortization[[#This Row],[opening
balance]]),""),0)</f>
        <v>1608.0295012163788</v>
      </c>
      <c r="G343" s="16">
        <f ca="1">IF(Amortization[[#This Row],[payment
date]]="",0,PropertyTaxAmount)</f>
        <v>375</v>
      </c>
      <c r="H343" s="16">
        <f ca="1">IF(Amortization[[#This Row],[payment
date]]="",0,Amortization[[#This Row],[interest]]+Amortization[[#This Row],[principal]]+Amortization[[#This Row],[property
tax]])</f>
        <v>2088.3349653382656</v>
      </c>
      <c r="I343" s="16">
        <f ca="1">IF(Amortization[[#This Row],[payment
date]]="",0,Amortization[[#This Row],[opening
balance]]-Amortization[[#This Row],[principal]])</f>
        <v>31591.639236566043</v>
      </c>
      <c r="J343" s="39">
        <f ca="1">IF(Amortization[[#This Row],[closing
balance]]&gt;0,LastRow-ROW(),0)</f>
        <v>19</v>
      </c>
    </row>
    <row r="344" spans="2:10" ht="15" customHeight="1">
      <c r="B344" s="39">
        <f>ROWS($B$3:B344)</f>
        <v>342</v>
      </c>
      <c r="C344" s="40">
        <f ca="1">IF(ValuesEntered,IF(Amortization[[#This Row],['#]]&lt;=DurationOfLoan,IF(ROW()-ROW(Amortization[[#Headers],[payment
date]])=1,LoanStart,IF(I343&gt;0,EDATE(C343,1),"")),""),"")</f>
        <v>55171</v>
      </c>
      <c r="D344" s="16">
        <f ca="1">IF(ROW()-ROW(Amortization[[#Headers],[opening
balance]])=1,LoanAmount,IF(Amortization[[#This Row],[payment
date]]="",0,INDEX(Amortization[], ROW()-4,8)))</f>
        <v>31591.639236566043</v>
      </c>
      <c r="E344" s="16">
        <f ca="1">IF(ValuesEntered,IF(ROW()-ROW(Amortization[[#Headers],[interest]])=1,-IPMT(InterestRate/12,1,DurationOfLoan-ROWS($C$3:C344)+1,Amortization[[#This Row],[opening
balance]]),IFERROR(-IPMT(InterestRate/12,1,Amortization[[#This Row],['#
remaining]],D345),0)),0)</f>
        <v>99.927498790040929</v>
      </c>
      <c r="F344" s="16">
        <f ca="1">IFERROR(IF(AND(ValuesEntered,Amortization[[#This Row],[payment
date]]&lt;&gt;""),-PPMT(InterestRate/12,1,DurationOfLoan-ROWS($C$3:C344)+1,Amortization[[#This Row],[opening
balance]]),""),0)</f>
        <v>1613.3895995537671</v>
      </c>
      <c r="G344" s="16">
        <f ca="1">IF(Amortization[[#This Row],[payment
date]]="",0,PropertyTaxAmount)</f>
        <v>375</v>
      </c>
      <c r="H344" s="16">
        <f ca="1">IF(Amortization[[#This Row],[payment
date]]="",0,Amortization[[#This Row],[interest]]+Amortization[[#This Row],[principal]]+Amortization[[#This Row],[property
tax]])</f>
        <v>2088.3170983438081</v>
      </c>
      <c r="I344" s="16">
        <f ca="1">IF(Amortization[[#This Row],[payment
date]]="",0,Amortization[[#This Row],[opening
balance]]-Amortization[[#This Row],[principal]])</f>
        <v>29978.249637012275</v>
      </c>
      <c r="J344" s="39">
        <f ca="1">IF(Amortization[[#This Row],[closing
balance]]&gt;0,LastRow-ROW(),0)</f>
        <v>18</v>
      </c>
    </row>
    <row r="345" spans="2:10" ht="15" customHeight="1">
      <c r="B345" s="39">
        <f>ROWS($B$3:B345)</f>
        <v>343</v>
      </c>
      <c r="C345" s="40">
        <f ca="1">IF(ValuesEntered,IF(Amortization[[#This Row],['#]]&lt;=DurationOfLoan,IF(ROW()-ROW(Amortization[[#Headers],[payment
date]])=1,LoanStart,IF(I344&gt;0,EDATE(C344,1),"")),""),"")</f>
        <v>55202</v>
      </c>
      <c r="D345" s="16">
        <f ca="1">IF(ROW()-ROW(Amortization[[#Headers],[opening
balance]])=1,LoanAmount,IF(Amortization[[#This Row],[payment
date]]="",0,INDEX(Amortization[], ROW()-4,8)))</f>
        <v>29978.249637012275</v>
      </c>
      <c r="E345" s="16">
        <f ca="1">IF(ValuesEntered,IF(ROW()-ROW(Amortization[[#Headers],[interest]])=1,-IPMT(InterestRate/12,1,DurationOfLoan-ROWS($C$3:C345)+1,Amortization[[#This Row],[opening
balance]]),IFERROR(-IPMT(InterestRate/12,1,Amortization[[#This Row],['#
remaining]],D346),0)),0)</f>
        <v>94.531606907088886</v>
      </c>
      <c r="F345" s="16">
        <f ca="1">IFERROR(IF(AND(ValuesEntered,Amortization[[#This Row],[payment
date]]&lt;&gt;""),-PPMT(InterestRate/12,1,DurationOfLoan-ROWS($C$3:C345)+1,Amortization[[#This Row],[opening
balance]]),""),0)</f>
        <v>1618.7675648856127</v>
      </c>
      <c r="G345" s="16">
        <f ca="1">IF(Amortization[[#This Row],[payment
date]]="",0,PropertyTaxAmount)</f>
        <v>375</v>
      </c>
      <c r="H345" s="16">
        <f ca="1">IF(Amortization[[#This Row],[payment
date]]="",0,Amortization[[#This Row],[interest]]+Amortization[[#This Row],[principal]]+Amortization[[#This Row],[property
tax]])</f>
        <v>2088.2991717927016</v>
      </c>
      <c r="I345" s="16">
        <f ca="1">IF(Amortization[[#This Row],[payment
date]]="",0,Amortization[[#This Row],[opening
balance]]-Amortization[[#This Row],[principal]])</f>
        <v>28359.482072126662</v>
      </c>
      <c r="J345" s="39">
        <f ca="1">IF(Amortization[[#This Row],[closing
balance]]&gt;0,LastRow-ROW(),0)</f>
        <v>17</v>
      </c>
    </row>
    <row r="346" spans="2:10" ht="15" customHeight="1">
      <c r="B346" s="39">
        <f>ROWS($B$3:B346)</f>
        <v>344</v>
      </c>
      <c r="C346" s="40">
        <f ca="1">IF(ValuesEntered,IF(Amortization[[#This Row],['#]]&lt;=DurationOfLoan,IF(ROW()-ROW(Amortization[[#Headers],[payment
date]])=1,LoanStart,IF(I345&gt;0,EDATE(C345,1),"")),""),"")</f>
        <v>55230</v>
      </c>
      <c r="D346" s="16">
        <f ca="1">IF(ROW()-ROW(Amortization[[#Headers],[opening
balance]])=1,LoanAmount,IF(Amortization[[#This Row],[payment
date]]="",0,INDEX(Amortization[], ROW()-4,8)))</f>
        <v>28359.482072126662</v>
      </c>
      <c r="E346" s="16">
        <f ca="1">IF(ValuesEntered,IF(ROW()-ROW(Amortization[[#Headers],[interest]])=1,-IPMT(InterestRate/12,1,DurationOfLoan-ROWS($C$3:C346)+1,Amortization[[#This Row],[opening
balance]]),IFERROR(-IPMT(InterestRate/12,1,Amortization[[#This Row],['#
remaining]],D347),0)),0)</f>
        <v>89.117728717860331</v>
      </c>
      <c r="F346" s="16">
        <f ca="1">IFERROR(IF(AND(ValuesEntered,Amortization[[#This Row],[payment
date]]&lt;&gt;""),-PPMT(InterestRate/12,1,DurationOfLoan-ROWS($C$3:C346)+1,Amortization[[#This Row],[opening
balance]]),""),0)</f>
        <v>1624.1634567685646</v>
      </c>
      <c r="G346" s="16">
        <f ca="1">IF(Amortization[[#This Row],[payment
date]]="",0,PropertyTaxAmount)</f>
        <v>375</v>
      </c>
      <c r="H346" s="16">
        <f ca="1">IF(Amortization[[#This Row],[payment
date]]="",0,Amortization[[#This Row],[interest]]+Amortization[[#This Row],[principal]]+Amortization[[#This Row],[property
tax]])</f>
        <v>2088.2811854864249</v>
      </c>
      <c r="I346" s="16">
        <f ca="1">IF(Amortization[[#This Row],[payment
date]]="",0,Amortization[[#This Row],[opening
balance]]-Amortization[[#This Row],[principal]])</f>
        <v>26735.318615358097</v>
      </c>
      <c r="J346" s="39">
        <f ca="1">IF(Amortization[[#This Row],[closing
balance]]&gt;0,LastRow-ROW(),0)</f>
        <v>16</v>
      </c>
    </row>
    <row r="347" spans="2:10" ht="15" customHeight="1">
      <c r="B347" s="39">
        <f>ROWS($B$3:B347)</f>
        <v>345</v>
      </c>
      <c r="C347" s="40">
        <f ca="1">IF(ValuesEntered,IF(Amortization[[#This Row],['#]]&lt;=DurationOfLoan,IF(ROW()-ROW(Amortization[[#Headers],[payment
date]])=1,LoanStart,IF(I346&gt;0,EDATE(C346,1),"")),""),"")</f>
        <v>55261</v>
      </c>
      <c r="D347" s="16">
        <f ca="1">IF(ROW()-ROW(Amortization[[#Headers],[opening
balance]])=1,LoanAmount,IF(Amortization[[#This Row],[payment
date]]="",0,INDEX(Amortization[], ROW()-4,8)))</f>
        <v>26735.318615358097</v>
      </c>
      <c r="E347" s="16">
        <f ca="1">IF(ValuesEntered,IF(ROW()-ROW(Amortization[[#Headers],[interest]])=1,-IPMT(InterestRate/12,1,DurationOfLoan-ROWS($C$3:C347)+1,Amortization[[#This Row],[opening
balance]]),IFERROR(-IPMT(InterestRate/12,1,Amortization[[#This Row],['#
remaining]],D348),0)),0)</f>
        <v>83.685804268001021</v>
      </c>
      <c r="F347" s="16">
        <f ca="1">IFERROR(IF(AND(ValuesEntered,Amortization[[#This Row],[payment
date]]&lt;&gt;""),-PPMT(InterestRate/12,1,DurationOfLoan-ROWS($C$3:C347)+1,Amortization[[#This Row],[opening
balance]]),""),0)</f>
        <v>1629.5773349577933</v>
      </c>
      <c r="G347" s="16">
        <f ca="1">IF(Amortization[[#This Row],[payment
date]]="",0,PropertyTaxAmount)</f>
        <v>375</v>
      </c>
      <c r="H347" s="16">
        <f ca="1">IF(Amortization[[#This Row],[payment
date]]="",0,Amortization[[#This Row],[interest]]+Amortization[[#This Row],[principal]]+Amortization[[#This Row],[property
tax]])</f>
        <v>2088.2631392257945</v>
      </c>
      <c r="I347" s="16">
        <f ca="1">IF(Amortization[[#This Row],[payment
date]]="",0,Amortization[[#This Row],[opening
balance]]-Amortization[[#This Row],[principal]])</f>
        <v>25105.741280400303</v>
      </c>
      <c r="J347" s="39">
        <f ca="1">IF(Amortization[[#This Row],[closing
balance]]&gt;0,LastRow-ROW(),0)</f>
        <v>15</v>
      </c>
    </row>
    <row r="348" spans="2:10" ht="15" customHeight="1">
      <c r="B348" s="39">
        <f>ROWS($B$3:B348)</f>
        <v>346</v>
      </c>
      <c r="C348" s="40">
        <f ca="1">IF(ValuesEntered,IF(Amortization[[#This Row],['#]]&lt;=DurationOfLoan,IF(ROW()-ROW(Amortization[[#Headers],[payment
date]])=1,LoanStart,IF(I347&gt;0,EDATE(C347,1),"")),""),"")</f>
        <v>55291</v>
      </c>
      <c r="D348" s="16">
        <f ca="1">IF(ROW()-ROW(Amortization[[#Headers],[opening
balance]])=1,LoanAmount,IF(Amortization[[#This Row],[payment
date]]="",0,INDEX(Amortization[], ROW()-4,8)))</f>
        <v>25105.741280400303</v>
      </c>
      <c r="E348" s="16">
        <f ca="1">IF(ValuesEntered,IF(ROW()-ROW(Amortization[[#Headers],[interest]])=1,-IPMT(InterestRate/12,1,DurationOfLoan-ROWS($C$3:C348)+1,Amortization[[#This Row],[opening
balance]]),IFERROR(-IPMT(InterestRate/12,1,Amortization[[#This Row],['#
remaining]],D349),0)),0)</f>
        <v>78.235773403308841</v>
      </c>
      <c r="F348" s="16">
        <f ca="1">IFERROR(IF(AND(ValuesEntered,Amortization[[#This Row],[payment
date]]&lt;&gt;""),-PPMT(InterestRate/12,1,DurationOfLoan-ROWS($C$3:C348)+1,Amortization[[#This Row],[opening
balance]]),""),0)</f>
        <v>1635.0092594076523</v>
      </c>
      <c r="G348" s="16">
        <f ca="1">IF(Amortization[[#This Row],[payment
date]]="",0,PropertyTaxAmount)</f>
        <v>375</v>
      </c>
      <c r="H348" s="16">
        <f ca="1">IF(Amortization[[#This Row],[payment
date]]="",0,Amortization[[#This Row],[interest]]+Amortization[[#This Row],[principal]]+Amortization[[#This Row],[property
tax]])</f>
        <v>2088.2450328109612</v>
      </c>
      <c r="I348" s="16">
        <f ca="1">IF(Amortization[[#This Row],[payment
date]]="",0,Amortization[[#This Row],[opening
balance]]-Amortization[[#This Row],[principal]])</f>
        <v>23470.732020992651</v>
      </c>
      <c r="J348" s="39">
        <f ca="1">IF(Amortization[[#This Row],[closing
balance]]&gt;0,LastRow-ROW(),0)</f>
        <v>14</v>
      </c>
    </row>
    <row r="349" spans="2:10" ht="15" customHeight="1">
      <c r="B349" s="39">
        <f>ROWS($B$3:B349)</f>
        <v>347</v>
      </c>
      <c r="C349" s="40">
        <f ca="1">IF(ValuesEntered,IF(Amortization[[#This Row],['#]]&lt;=DurationOfLoan,IF(ROW()-ROW(Amortization[[#Headers],[payment
date]])=1,LoanStart,IF(I348&gt;0,EDATE(C348,1),"")),""),"")</f>
        <v>55322</v>
      </c>
      <c r="D349" s="16">
        <f ca="1">IF(ROW()-ROW(Amortization[[#Headers],[opening
balance]])=1,LoanAmount,IF(Amortization[[#This Row],[payment
date]]="",0,INDEX(Amortization[], ROW()-4,8)))</f>
        <v>23470.732020992651</v>
      </c>
      <c r="E349" s="16">
        <f ca="1">IF(ValuesEntered,IF(ROW()-ROW(Amortization[[#Headers],[interest]])=1,-IPMT(InterestRate/12,1,DurationOfLoan-ROWS($C$3:C349)+1,Amortization[[#This Row],[opening
balance]]),IFERROR(-IPMT(InterestRate/12,1,Amortization[[#This Row],['#
remaining]],D350),0)),0)</f>
        <v>72.76757576906769</v>
      </c>
      <c r="F349" s="16">
        <f ca="1">IFERROR(IF(AND(ValuesEntered,Amortization[[#This Row],[payment
date]]&lt;&gt;""),-PPMT(InterestRate/12,1,DurationOfLoan-ROWS($C$3:C349)+1,Amortization[[#This Row],[opening
balance]]),""),0)</f>
        <v>1640.459290272345</v>
      </c>
      <c r="G349" s="16">
        <f ca="1">IF(Amortization[[#This Row],[payment
date]]="",0,PropertyTaxAmount)</f>
        <v>375</v>
      </c>
      <c r="H349" s="16">
        <f ca="1">IF(Amortization[[#This Row],[payment
date]]="",0,Amortization[[#This Row],[interest]]+Amortization[[#This Row],[principal]]+Amortization[[#This Row],[property
tax]])</f>
        <v>2088.2268660414129</v>
      </c>
      <c r="I349" s="16">
        <f ca="1">IF(Amortization[[#This Row],[payment
date]]="",0,Amortization[[#This Row],[opening
balance]]-Amortization[[#This Row],[principal]])</f>
        <v>21830.272730720306</v>
      </c>
      <c r="J349" s="39">
        <f ca="1">IF(Amortization[[#This Row],[closing
balance]]&gt;0,LastRow-ROW(),0)</f>
        <v>13</v>
      </c>
    </row>
    <row r="350" spans="2:10" ht="15" customHeight="1">
      <c r="B350" s="39">
        <f>ROWS($B$3:B350)</f>
        <v>348</v>
      </c>
      <c r="C350" s="40">
        <f ca="1">IF(ValuesEntered,IF(Amortization[[#This Row],['#]]&lt;=DurationOfLoan,IF(ROW()-ROW(Amortization[[#Headers],[payment
date]])=1,LoanStart,IF(I349&gt;0,EDATE(C349,1),"")),""),"")</f>
        <v>55352</v>
      </c>
      <c r="D350" s="16">
        <f ca="1">IF(ROW()-ROW(Amortization[[#Headers],[opening
balance]])=1,LoanAmount,IF(Amortization[[#This Row],[payment
date]]="",0,INDEX(Amortization[], ROW()-4,8)))</f>
        <v>21830.272730720306</v>
      </c>
      <c r="E350" s="16">
        <f ca="1">IF(ValuesEntered,IF(ROW()-ROW(Amortization[[#Headers],[interest]])=1,-IPMT(InterestRate/12,1,DurationOfLoan-ROWS($C$3:C350)+1,Amortization[[#This Row],[opening
balance]]),IFERROR(-IPMT(InterestRate/12,1,Amortization[[#This Row],['#
remaining]],D351),0)),0)</f>
        <v>67.281150809379071</v>
      </c>
      <c r="F350" s="16">
        <f ca="1">IFERROR(IF(AND(ValuesEntered,Amortization[[#This Row],[payment
date]]&lt;&gt;""),-PPMT(InterestRate/12,1,DurationOfLoan-ROWS($C$3:C350)+1,Amortization[[#This Row],[opening
balance]]),""),0)</f>
        <v>1645.9274879065858</v>
      </c>
      <c r="G350" s="16">
        <f ca="1">IF(Amortization[[#This Row],[payment
date]]="",0,PropertyTaxAmount)</f>
        <v>375</v>
      </c>
      <c r="H350" s="16">
        <f ca="1">IF(Amortization[[#This Row],[payment
date]]="",0,Amortization[[#This Row],[interest]]+Amortization[[#This Row],[principal]]+Amortization[[#This Row],[property
tax]])</f>
        <v>2088.2086387159652</v>
      </c>
      <c r="I350" s="16">
        <f ca="1">IF(Amortization[[#This Row],[payment
date]]="",0,Amortization[[#This Row],[opening
balance]]-Amortization[[#This Row],[principal]])</f>
        <v>20184.345242813721</v>
      </c>
      <c r="J350" s="39">
        <f ca="1">IF(Amortization[[#This Row],[closing
balance]]&gt;0,LastRow-ROW(),0)</f>
        <v>12</v>
      </c>
    </row>
    <row r="351" spans="2:10" ht="15" customHeight="1">
      <c r="B351" s="39">
        <f>ROWS($B$3:B351)</f>
        <v>349</v>
      </c>
      <c r="C351" s="40">
        <f ca="1">IF(ValuesEntered,IF(Amortization[[#This Row],['#]]&lt;=DurationOfLoan,IF(ROW()-ROW(Amortization[[#Headers],[payment
date]])=1,LoanStart,IF(I350&gt;0,EDATE(C350,1),"")),""),"")</f>
        <v>55383</v>
      </c>
      <c r="D351" s="16">
        <f ca="1">IF(ROW()-ROW(Amortization[[#Headers],[opening
balance]])=1,LoanAmount,IF(Amortization[[#This Row],[payment
date]]="",0,INDEX(Amortization[], ROW()-4,8)))</f>
        <v>20184.345242813721</v>
      </c>
      <c r="E351" s="16">
        <f ca="1">IF(ValuesEntered,IF(ROW()-ROW(Amortization[[#Headers],[interest]])=1,-IPMT(InterestRate/12,1,DurationOfLoan-ROWS($C$3:C351)+1,Amortization[[#This Row],[opening
balance]]),IFERROR(-IPMT(InterestRate/12,1,Amortization[[#This Row],['#
remaining]],D352),0)),0)</f>
        <v>61.77643776649149</v>
      </c>
      <c r="F351" s="16">
        <f ca="1">IFERROR(IF(AND(ValuesEntered,Amortization[[#This Row],[payment
date]]&lt;&gt;""),-PPMT(InterestRate/12,1,DurationOfLoan-ROWS($C$3:C351)+1,Amortization[[#This Row],[opening
balance]]),""),0)</f>
        <v>1651.4139128662746</v>
      </c>
      <c r="G351" s="16">
        <f ca="1">IF(Amortization[[#This Row],[payment
date]]="",0,PropertyTaxAmount)</f>
        <v>375</v>
      </c>
      <c r="H351" s="16">
        <f ca="1">IF(Amortization[[#This Row],[payment
date]]="",0,Amortization[[#This Row],[interest]]+Amortization[[#This Row],[principal]]+Amortization[[#This Row],[property
tax]])</f>
        <v>2088.1903506327662</v>
      </c>
      <c r="I351" s="16">
        <f ca="1">IF(Amortization[[#This Row],[payment
date]]="",0,Amortization[[#This Row],[opening
balance]]-Amortization[[#This Row],[principal]])</f>
        <v>18532.931329947445</v>
      </c>
      <c r="J351" s="39">
        <f ca="1">IF(Amortization[[#This Row],[closing
balance]]&gt;0,LastRow-ROW(),0)</f>
        <v>11</v>
      </c>
    </row>
    <row r="352" spans="2:10" ht="15" customHeight="1">
      <c r="B352" s="39">
        <f>ROWS($B$3:B352)</f>
        <v>350</v>
      </c>
      <c r="C352" s="40">
        <f ca="1">IF(ValuesEntered,IF(Amortization[[#This Row],['#]]&lt;=DurationOfLoan,IF(ROW()-ROW(Amortization[[#Headers],[payment
date]])=1,LoanStart,IF(I351&gt;0,EDATE(C351,1),"")),""),"")</f>
        <v>55414</v>
      </c>
      <c r="D352" s="16">
        <f ca="1">IF(ROW()-ROW(Amortization[[#Headers],[opening
balance]])=1,LoanAmount,IF(Amortization[[#This Row],[payment
date]]="",0,INDEX(Amortization[], ROW()-4,8)))</f>
        <v>18532.931329947445</v>
      </c>
      <c r="E352" s="16">
        <f ca="1">IF(ValuesEntered,IF(ROW()-ROW(Amortization[[#Headers],[interest]])=1,-IPMT(InterestRate/12,1,DurationOfLoan-ROWS($C$3:C352)+1,Amortization[[#This Row],[opening
balance]]),IFERROR(-IPMT(InterestRate/12,1,Amortization[[#This Row],['#
remaining]],D353),0)),0)</f>
        <v>56.253375680127611</v>
      </c>
      <c r="F352" s="16">
        <f ca="1">IFERROR(IF(AND(ValuesEntered,Amortization[[#This Row],[payment
date]]&lt;&gt;""),-PPMT(InterestRate/12,1,DurationOfLoan-ROWS($C$3:C352)+1,Amortization[[#This Row],[opening
balance]]),""),0)</f>
        <v>1656.9186259091618</v>
      </c>
      <c r="G352" s="16">
        <f ca="1">IF(Amortization[[#This Row],[payment
date]]="",0,PropertyTaxAmount)</f>
        <v>375</v>
      </c>
      <c r="H352" s="16">
        <f ca="1">IF(Amortization[[#This Row],[payment
date]]="",0,Amortization[[#This Row],[interest]]+Amortization[[#This Row],[principal]]+Amortization[[#This Row],[property
tax]])</f>
        <v>2088.1720015892897</v>
      </c>
      <c r="I352" s="16">
        <f ca="1">IF(Amortization[[#This Row],[payment
date]]="",0,Amortization[[#This Row],[opening
balance]]-Amortization[[#This Row],[principal]])</f>
        <v>16876.012704038283</v>
      </c>
      <c r="J352" s="39">
        <f ca="1">IF(Amortization[[#This Row],[closing
balance]]&gt;0,LastRow-ROW(),0)</f>
        <v>10</v>
      </c>
    </row>
    <row r="353" spans="2:10" ht="15" customHeight="1">
      <c r="B353" s="39">
        <f>ROWS($B$3:B353)</f>
        <v>351</v>
      </c>
      <c r="C353" s="40">
        <f ca="1">IF(ValuesEntered,IF(Amortization[[#This Row],['#]]&lt;=DurationOfLoan,IF(ROW()-ROW(Amortization[[#Headers],[payment
date]])=1,LoanStart,IF(I352&gt;0,EDATE(C352,1),"")),""),"")</f>
        <v>55444</v>
      </c>
      <c r="D353" s="16">
        <f ca="1">IF(ROW()-ROW(Amortization[[#Headers],[opening
balance]])=1,LoanAmount,IF(Amortization[[#This Row],[payment
date]]="",0,INDEX(Amortization[], ROW()-4,8)))</f>
        <v>16876.012704038283</v>
      </c>
      <c r="E353" s="16">
        <f ca="1">IF(ValuesEntered,IF(ROW()-ROW(Amortization[[#Headers],[interest]])=1,-IPMT(InterestRate/12,1,DurationOfLoan-ROWS($C$3:C353)+1,Amortization[[#This Row],[opening
balance]]),IFERROR(-IPMT(InterestRate/12,1,Amortization[[#This Row],['#
remaining]],D354),0)),0)</f>
        <v>50.71190338680919</v>
      </c>
      <c r="F353" s="16">
        <f ca="1">IFERROR(IF(AND(ValuesEntered,Amortization[[#This Row],[payment
date]]&lt;&gt;""),-PPMT(InterestRate/12,1,DurationOfLoan-ROWS($C$3:C353)+1,Amortization[[#This Row],[opening
balance]]),""),0)</f>
        <v>1662.4416879955261</v>
      </c>
      <c r="G353" s="16">
        <f ca="1">IF(Amortization[[#This Row],[payment
date]]="",0,PropertyTaxAmount)</f>
        <v>375</v>
      </c>
      <c r="H353" s="16">
        <f ca="1">IF(Amortization[[#This Row],[payment
date]]="",0,Amortization[[#This Row],[interest]]+Amortization[[#This Row],[principal]]+Amortization[[#This Row],[property
tax]])</f>
        <v>2088.1535913823354</v>
      </c>
      <c r="I353" s="16">
        <f ca="1">IF(Amortization[[#This Row],[payment
date]]="",0,Amortization[[#This Row],[opening
balance]]-Amortization[[#This Row],[principal]])</f>
        <v>15213.571016042757</v>
      </c>
      <c r="J353" s="39">
        <f ca="1">IF(Amortization[[#This Row],[closing
balance]]&gt;0,LastRow-ROW(),0)</f>
        <v>9</v>
      </c>
    </row>
    <row r="354" spans="2:10" ht="15" customHeight="1">
      <c r="B354" s="39">
        <f>ROWS($B$3:B354)</f>
        <v>352</v>
      </c>
      <c r="C354" s="40">
        <f ca="1">IF(ValuesEntered,IF(Amortization[[#This Row],['#]]&lt;=DurationOfLoan,IF(ROW()-ROW(Amortization[[#Headers],[payment
date]])=1,LoanStart,IF(I353&gt;0,EDATE(C353,1),"")),""),"")</f>
        <v>55475</v>
      </c>
      <c r="D354" s="16">
        <f ca="1">IF(ROW()-ROW(Amortization[[#Headers],[opening
balance]])=1,LoanAmount,IF(Amortization[[#This Row],[payment
date]]="",0,INDEX(Amortization[], ROW()-4,8)))</f>
        <v>15213.571016042757</v>
      </c>
      <c r="E354" s="16">
        <f ca="1">IF(ValuesEntered,IF(ROW()-ROW(Amortization[[#Headers],[interest]])=1,-IPMT(InterestRate/12,1,DurationOfLoan-ROWS($C$3:C354)+1,Amortization[[#This Row],[opening
balance]]),IFERROR(-IPMT(InterestRate/12,1,Amortization[[#This Row],['#
remaining]],D355),0)),0)</f>
        <v>45.151959519179712</v>
      </c>
      <c r="F354" s="16">
        <f ca="1">IFERROR(IF(AND(ValuesEntered,Amortization[[#This Row],[payment
date]]&lt;&gt;""),-PPMT(InterestRate/12,1,DurationOfLoan-ROWS($C$3:C354)+1,Amortization[[#This Row],[opening
balance]]),""),0)</f>
        <v>1667.9831602888444</v>
      </c>
      <c r="G354" s="16">
        <f ca="1">IF(Amortization[[#This Row],[payment
date]]="",0,PropertyTaxAmount)</f>
        <v>375</v>
      </c>
      <c r="H354" s="16">
        <f ca="1">IF(Amortization[[#This Row],[payment
date]]="",0,Amortization[[#This Row],[interest]]+Amortization[[#This Row],[principal]]+Amortization[[#This Row],[property
tax]])</f>
        <v>2088.1351198080238</v>
      </c>
      <c r="I354" s="16">
        <f ca="1">IF(Amortization[[#This Row],[payment
date]]="",0,Amortization[[#This Row],[opening
balance]]-Amortization[[#This Row],[principal]])</f>
        <v>13545.587855753913</v>
      </c>
      <c r="J354" s="39">
        <f ca="1">IF(Amortization[[#This Row],[closing
balance]]&gt;0,LastRow-ROW(),0)</f>
        <v>8</v>
      </c>
    </row>
    <row r="355" spans="2:10" ht="15" customHeight="1">
      <c r="B355" s="39">
        <f>ROWS($B$3:B355)</f>
        <v>353</v>
      </c>
      <c r="C355" s="40">
        <f ca="1">IF(ValuesEntered,IF(Amortization[[#This Row],['#]]&lt;=DurationOfLoan,IF(ROW()-ROW(Amortization[[#Headers],[payment
date]])=1,LoanStart,IF(I354&gt;0,EDATE(C354,1),"")),""),"")</f>
        <v>55505</v>
      </c>
      <c r="D355" s="16">
        <f ca="1">IF(ROW()-ROW(Amortization[[#Headers],[opening
balance]])=1,LoanAmount,IF(Amortization[[#This Row],[payment
date]]="",0,INDEX(Amortization[], ROW()-4,8)))</f>
        <v>13545.587855753913</v>
      </c>
      <c r="E355" s="16">
        <f ca="1">IF(ValuesEntered,IF(ROW()-ROW(Amortization[[#Headers],[interest]])=1,-IPMT(InterestRate/12,1,DurationOfLoan-ROWS($C$3:C355)+1,Amortization[[#This Row],[opening
balance]]),IFERROR(-IPMT(InterestRate/12,1,Amortization[[#This Row],['#
remaining]],D356),0)),0)</f>
        <v>39.573482505324797</v>
      </c>
      <c r="F355" s="16">
        <f ca="1">IFERROR(IF(AND(ValuesEntered,Amortization[[#This Row],[payment
date]]&lt;&gt;""),-PPMT(InterestRate/12,1,DurationOfLoan-ROWS($C$3:C355)+1,Amortization[[#This Row],[opening
balance]]),""),0)</f>
        <v>1673.5431041564736</v>
      </c>
      <c r="G355" s="16">
        <f ca="1">IF(Amortization[[#This Row],[payment
date]]="",0,PropertyTaxAmount)</f>
        <v>375</v>
      </c>
      <c r="H355" s="16">
        <f ca="1">IF(Amortization[[#This Row],[payment
date]]="",0,Amortization[[#This Row],[interest]]+Amortization[[#This Row],[principal]]+Amortization[[#This Row],[property
tax]])</f>
        <v>2088.1165866617985</v>
      </c>
      <c r="I355" s="16">
        <f ca="1">IF(Amortization[[#This Row],[payment
date]]="",0,Amortization[[#This Row],[opening
balance]]-Amortization[[#This Row],[principal]])</f>
        <v>11872.044751597439</v>
      </c>
      <c r="J355" s="39">
        <f ca="1">IF(Amortization[[#This Row],[closing
balance]]&gt;0,LastRow-ROW(),0)</f>
        <v>7</v>
      </c>
    </row>
    <row r="356" spans="2:10" ht="15" customHeight="1">
      <c r="B356" s="39">
        <f>ROWS($B$3:B356)</f>
        <v>354</v>
      </c>
      <c r="C356" s="40">
        <f ca="1">IF(ValuesEntered,IF(Amortization[[#This Row],['#]]&lt;=DurationOfLoan,IF(ROW()-ROW(Amortization[[#Headers],[payment
date]])=1,LoanStart,IF(I355&gt;0,EDATE(C355,1),"")),""),"")</f>
        <v>55536</v>
      </c>
      <c r="D356" s="16">
        <f ca="1">IF(ROW()-ROW(Amortization[[#Headers],[opening
balance]])=1,LoanAmount,IF(Amortization[[#This Row],[payment
date]]="",0,INDEX(Amortization[], ROW()-4,8)))</f>
        <v>11872.044751597439</v>
      </c>
      <c r="E356" s="16">
        <f ca="1">IF(ValuesEntered,IF(ROW()-ROW(Amortization[[#Headers],[interest]])=1,-IPMT(InterestRate/12,1,DurationOfLoan-ROWS($C$3:C356)+1,Amortization[[#This Row],[opening
balance]]),IFERROR(-IPMT(InterestRate/12,1,Amortization[[#This Row],['#
remaining]],D357),0)),0)</f>
        <v>33.976410568090373</v>
      </c>
      <c r="F356" s="16">
        <f ca="1">IFERROR(IF(AND(ValuesEntered,Amortization[[#This Row],[payment
date]]&lt;&gt;""),-PPMT(InterestRate/12,1,DurationOfLoan-ROWS($C$3:C356)+1,Amortization[[#This Row],[opening
balance]]),""),0)</f>
        <v>1679.1215811703285</v>
      </c>
      <c r="G356" s="16">
        <f ca="1">IF(Amortization[[#This Row],[payment
date]]="",0,PropertyTaxAmount)</f>
        <v>375</v>
      </c>
      <c r="H356" s="16">
        <f ca="1">IF(Amortization[[#This Row],[payment
date]]="",0,Amortization[[#This Row],[interest]]+Amortization[[#This Row],[principal]]+Amortization[[#This Row],[property
tax]])</f>
        <v>2088.0979917384188</v>
      </c>
      <c r="I356" s="16">
        <f ca="1">IF(Amortization[[#This Row],[payment
date]]="",0,Amortization[[#This Row],[opening
balance]]-Amortization[[#This Row],[principal]])</f>
        <v>10192.923170427111</v>
      </c>
      <c r="J356" s="39">
        <f ca="1">IF(Amortization[[#This Row],[closing
balance]]&gt;0,LastRow-ROW(),0)</f>
        <v>6</v>
      </c>
    </row>
    <row r="357" spans="2:10" ht="15" customHeight="1">
      <c r="B357" s="39">
        <f>ROWS($B$3:B357)</f>
        <v>355</v>
      </c>
      <c r="C357" s="40">
        <f ca="1">IF(ValuesEntered,IF(Amortization[[#This Row],['#]]&lt;=DurationOfLoan,IF(ROW()-ROW(Amortization[[#Headers],[payment
date]])=1,LoanStart,IF(I356&gt;0,EDATE(C356,1),"")),""),"")</f>
        <v>55567</v>
      </c>
      <c r="D357" s="16">
        <f ca="1">IF(ROW()-ROW(Amortization[[#Headers],[opening
balance]])=1,LoanAmount,IF(Amortization[[#This Row],[payment
date]]="",0,INDEX(Amortization[], ROW()-4,8)))</f>
        <v>10192.923170427111</v>
      </c>
      <c r="E357" s="16">
        <f ca="1">IF(ValuesEntered,IF(ROW()-ROW(Amortization[[#Headers],[interest]])=1,-IPMT(InterestRate/12,1,DurationOfLoan-ROWS($C$3:C357)+1,Amortization[[#This Row],[opening
balance]]),IFERROR(-IPMT(InterestRate/12,1,Amortization[[#This Row],['#
remaining]],D358),0)),0)</f>
        <v>28.3606817243985</v>
      </c>
      <c r="F357" s="16">
        <f ca="1">IFERROR(IF(AND(ValuesEntered,Amortization[[#This Row],[payment
date]]&lt;&gt;""),-PPMT(InterestRate/12,1,DurationOfLoan-ROWS($C$3:C357)+1,Amortization[[#This Row],[opening
balance]]),""),0)</f>
        <v>1684.7186531075629</v>
      </c>
      <c r="G357" s="16">
        <f ca="1">IF(Amortization[[#This Row],[payment
date]]="",0,PropertyTaxAmount)</f>
        <v>375</v>
      </c>
      <c r="H357" s="16">
        <f ca="1">IF(Amortization[[#This Row],[payment
date]]="",0,Amortization[[#This Row],[interest]]+Amortization[[#This Row],[principal]]+Amortization[[#This Row],[property
tax]])</f>
        <v>2088.0793348319612</v>
      </c>
      <c r="I357" s="16">
        <f ca="1">IF(Amortization[[#This Row],[payment
date]]="",0,Amortization[[#This Row],[opening
balance]]-Amortization[[#This Row],[principal]])</f>
        <v>8508.2045173195493</v>
      </c>
      <c r="J357" s="39">
        <f ca="1">IF(Amortization[[#This Row],[closing
balance]]&gt;0,LastRow-ROW(),0)</f>
        <v>5</v>
      </c>
    </row>
    <row r="358" spans="2:10" ht="15" customHeight="1">
      <c r="B358" s="39">
        <f>ROWS($B$3:B358)</f>
        <v>356</v>
      </c>
      <c r="C358" s="40">
        <f ca="1">IF(ValuesEntered,IF(Amortization[[#This Row],['#]]&lt;=DurationOfLoan,IF(ROW()-ROW(Amortization[[#Headers],[payment
date]])=1,LoanStart,IF(I357&gt;0,EDATE(C357,1),"")),""),"")</f>
        <v>55596</v>
      </c>
      <c r="D358" s="16">
        <f ca="1">IF(ROW()-ROW(Amortization[[#Headers],[opening
balance]])=1,LoanAmount,IF(Amortization[[#This Row],[payment
date]]="",0,INDEX(Amortization[], ROW()-4,8)))</f>
        <v>8508.2045173195493</v>
      </c>
      <c r="E358" s="16">
        <f ca="1">IF(ValuesEntered,IF(ROW()-ROW(Amortization[[#Headers],[interest]])=1,-IPMT(InterestRate/12,1,DurationOfLoan-ROWS($C$3:C358)+1,Amortization[[#This Row],[opening
balance]]),IFERROR(-IPMT(InterestRate/12,1,Amortization[[#This Row],['#
remaining]],D359),0)),0)</f>
        <v>22.726233784560979</v>
      </c>
      <c r="F358" s="16">
        <f ca="1">IFERROR(IF(AND(ValuesEntered,Amortization[[#This Row],[payment
date]]&lt;&gt;""),-PPMT(InterestRate/12,1,DurationOfLoan-ROWS($C$3:C358)+1,Amortization[[#This Row],[opening
balance]]),""),0)</f>
        <v>1690.3343819512554</v>
      </c>
      <c r="G358" s="16">
        <f ca="1">IF(Amortization[[#This Row],[payment
date]]="",0,PropertyTaxAmount)</f>
        <v>375</v>
      </c>
      <c r="H358" s="16">
        <f ca="1">IF(Amortization[[#This Row],[payment
date]]="",0,Amortization[[#This Row],[interest]]+Amortization[[#This Row],[principal]]+Amortization[[#This Row],[property
tax]])</f>
        <v>2088.0606157358161</v>
      </c>
      <c r="I358" s="16">
        <f ca="1">IF(Amortization[[#This Row],[payment
date]]="",0,Amortization[[#This Row],[opening
balance]]-Amortization[[#This Row],[principal]])</f>
        <v>6817.8701353682936</v>
      </c>
      <c r="J358" s="39">
        <f ca="1">IF(Amortization[[#This Row],[closing
balance]]&gt;0,LastRow-ROW(),0)</f>
        <v>4</v>
      </c>
    </row>
    <row r="359" spans="2:10" ht="15" customHeight="1">
      <c r="B359" s="39">
        <f>ROWS($B$3:B359)</f>
        <v>357</v>
      </c>
      <c r="C359" s="40">
        <f ca="1">IF(ValuesEntered,IF(Amortization[[#This Row],['#]]&lt;=DurationOfLoan,IF(ROW()-ROW(Amortization[[#Headers],[payment
date]])=1,LoanStart,IF(I358&gt;0,EDATE(C358,1),"")),""),"")</f>
        <v>55627</v>
      </c>
      <c r="D359" s="16">
        <f ca="1">IF(ROW()-ROW(Amortization[[#Headers],[opening
balance]])=1,LoanAmount,IF(Amortization[[#This Row],[payment
date]]="",0,INDEX(Amortization[], ROW()-4,8)))</f>
        <v>6817.8701353682936</v>
      </c>
      <c r="E359" s="16">
        <f ca="1">IF(ValuesEntered,IF(ROW()-ROW(Amortization[[#Headers],[interest]])=1,-IPMT(InterestRate/12,1,DurationOfLoan-ROWS($C$3:C359)+1,Amortization[[#This Row],[opening
balance]]),IFERROR(-IPMT(InterestRate/12,1,Amortization[[#This Row],['#
remaining]],D360),0)),0)</f>
        <v>17.073004351590669</v>
      </c>
      <c r="F359" s="16">
        <f ca="1">IFERROR(IF(AND(ValuesEntered,Amortization[[#This Row],[payment
date]]&lt;&gt;""),-PPMT(InterestRate/12,1,DurationOfLoan-ROWS($C$3:C359)+1,Amortization[[#This Row],[opening
balance]]),""),0)</f>
        <v>1695.9688298910928</v>
      </c>
      <c r="G359" s="16">
        <f ca="1">IF(Amortization[[#This Row],[payment
date]]="",0,PropertyTaxAmount)</f>
        <v>375</v>
      </c>
      <c r="H359" s="16">
        <f ca="1">IF(Amortization[[#This Row],[payment
date]]="",0,Amortization[[#This Row],[interest]]+Amortization[[#This Row],[principal]]+Amortization[[#This Row],[property
tax]])</f>
        <v>2088.0418342426838</v>
      </c>
      <c r="I359" s="16">
        <f ca="1">IF(Amortization[[#This Row],[payment
date]]="",0,Amortization[[#This Row],[opening
balance]]-Amortization[[#This Row],[principal]])</f>
        <v>5121.9013054772004</v>
      </c>
      <c r="J359" s="39">
        <f ca="1">IF(Amortization[[#This Row],[closing
balance]]&gt;0,LastRow-ROW(),0)</f>
        <v>3</v>
      </c>
    </row>
    <row r="360" spans="2:10" ht="15" customHeight="1">
      <c r="B360" s="39">
        <f>ROWS($B$3:B360)</f>
        <v>358</v>
      </c>
      <c r="C360" s="40">
        <f ca="1">IF(ValuesEntered,IF(Amortization[[#This Row],['#]]&lt;=DurationOfLoan,IF(ROW()-ROW(Amortization[[#Headers],[payment
date]])=1,LoanStart,IF(I359&gt;0,EDATE(C359,1),"")),""),"")</f>
        <v>55657</v>
      </c>
      <c r="D360" s="16">
        <f ca="1">IF(ROW()-ROW(Amortization[[#Headers],[opening
balance]])=1,LoanAmount,IF(Amortization[[#This Row],[payment
date]]="",0,INDEX(Amortization[], ROW()-4,8)))</f>
        <v>5121.9013054772004</v>
      </c>
      <c r="E360" s="16">
        <f ca="1">IF(ValuesEntered,IF(ROW()-ROW(Amortization[[#Headers],[interest]])=1,-IPMT(InterestRate/12,1,DurationOfLoan-ROWS($C$3:C360)+1,Amortization[[#This Row],[opening
balance]]),IFERROR(-IPMT(InterestRate/12,1,Amortization[[#This Row],['#
remaining]],D361),0)),0)</f>
        <v>11.400930820510458</v>
      </c>
      <c r="F360" s="16">
        <f ca="1">IFERROR(IF(AND(ValuesEntered,Amortization[[#This Row],[payment
date]]&lt;&gt;""),-PPMT(InterestRate/12,1,DurationOfLoan-ROWS($C$3:C360)+1,Amortization[[#This Row],[opening
balance]]),""),0)</f>
        <v>1701.6220593240632</v>
      </c>
      <c r="G360" s="16">
        <f ca="1">IF(Amortization[[#This Row],[payment
date]]="",0,PropertyTaxAmount)</f>
        <v>375</v>
      </c>
      <c r="H360" s="16">
        <f ca="1">IF(Amortization[[#This Row],[payment
date]]="",0,Amortization[[#This Row],[interest]]+Amortization[[#This Row],[principal]]+Amortization[[#This Row],[property
tax]])</f>
        <v>2088.0229901445737</v>
      </c>
      <c r="I360" s="16">
        <f ca="1">IF(Amortization[[#This Row],[payment
date]]="",0,Amortization[[#This Row],[opening
balance]]-Amortization[[#This Row],[principal]])</f>
        <v>3420.2792461531371</v>
      </c>
      <c r="J360" s="39">
        <f ca="1">IF(Amortization[[#This Row],[closing
balance]]&gt;0,LastRow-ROW(),0)</f>
        <v>2</v>
      </c>
    </row>
    <row r="361" spans="2:10" ht="15" customHeight="1">
      <c r="B361" s="39">
        <f>ROWS($B$3:B361)</f>
        <v>359</v>
      </c>
      <c r="C361" s="40">
        <f ca="1">IF(ValuesEntered,IF(Amortization[[#This Row],['#]]&lt;=DurationOfLoan,IF(ROW()-ROW(Amortization[[#Headers],[payment
date]])=1,LoanStart,IF(I360&gt;0,EDATE(C360,1),"")),""),"")</f>
        <v>55688</v>
      </c>
      <c r="D361" s="16">
        <f ca="1">IF(ROW()-ROW(Amortization[[#Headers],[opening
balance]])=1,LoanAmount,IF(Amortization[[#This Row],[payment
date]]="",0,INDEX(Amortization[], ROW()-4,8)))</f>
        <v>3420.2792461531371</v>
      </c>
      <c r="E361" s="16">
        <f ca="1">IF(ValuesEntered,IF(ROW()-ROW(Amortization[[#Headers],[interest]])=1,-IPMT(InterestRate/12,1,DurationOfLoan-ROWS($C$3:C361)+1,Amortization[[#This Row],[opening
balance]]),IFERROR(-IPMT(InterestRate/12,1,Amortization[[#This Row],['#
remaining]],D362),0)),0)</f>
        <v>5.7099503776599798</v>
      </c>
      <c r="F361" s="16">
        <f ca="1">IFERROR(IF(AND(ValuesEntered,Amortization[[#This Row],[payment
date]]&lt;&gt;""),-PPMT(InterestRate/12,1,DurationOfLoan-ROWS($C$3:C361)+1,Amortization[[#This Row],[opening
balance]]),""),0)</f>
        <v>1707.2941328551433</v>
      </c>
      <c r="G361" s="16">
        <f ca="1">IF(Amortization[[#This Row],[payment
date]]="",0,PropertyTaxAmount)</f>
        <v>375</v>
      </c>
      <c r="H361" s="16">
        <f ca="1">IF(Amortization[[#This Row],[payment
date]]="",0,Amortization[[#This Row],[interest]]+Amortization[[#This Row],[principal]]+Amortization[[#This Row],[property
tax]])</f>
        <v>2088.0040832328032</v>
      </c>
      <c r="I361" s="16">
        <f ca="1">IF(Amortization[[#This Row],[payment
date]]="",0,Amortization[[#This Row],[opening
balance]]-Amortization[[#This Row],[principal]])</f>
        <v>1712.9851132979938</v>
      </c>
      <c r="J361" s="39">
        <f ca="1">IF(Amortization[[#This Row],[closing
balance]]&gt;0,LastRow-ROW(),0)</f>
        <v>1</v>
      </c>
    </row>
    <row r="362" spans="2:10" ht="15" customHeight="1">
      <c r="B362" s="39">
        <f>ROWS($B$3:B362)</f>
        <v>360</v>
      </c>
      <c r="C362" s="40">
        <f ca="1">IF(ValuesEntered,IF(Amortization[[#This Row],['#]]&lt;=DurationOfLoan,IF(ROW()-ROW(Amortization[[#Headers],[payment
date]])=1,LoanStart,IF(I361&gt;0,EDATE(C361,1),"")),""),"")</f>
        <v>55718</v>
      </c>
      <c r="D362" s="16">
        <f ca="1">IF(ROW()-ROW(Amortization[[#Headers],[opening
balance]])=1,LoanAmount,IF(Amortization[[#This Row],[payment
date]]="",0,INDEX(Amortization[], ROW()-4,8)))</f>
        <v>1712.9851132979938</v>
      </c>
      <c r="E362" s="16">
        <f ca="1">IF(ValuesEntered,IF(ROW()-ROW(Amortization[[#Headers],[interest]])=1,-IPMT(InterestRate/12,1,DurationOfLoan-ROWS($C$3:C362)+1,Amortization[[#This Row],[opening
balance]]),IFERROR(-IPMT(InterestRate/12,1,Amortization[[#This Row],['#
remaining]],D363),0)),0)</f>
        <v>0</v>
      </c>
      <c r="F362" s="16">
        <f ca="1">IFERROR(IF(AND(ValuesEntered,Amortization[[#This Row],[payment
date]]&lt;&gt;""),-PPMT(InterestRate/12,1,DurationOfLoan-ROWS($C$3:C362)+1,Amortization[[#This Row],[opening
balance]]),""),0)</f>
        <v>1712.9851132979938</v>
      </c>
      <c r="G362" s="16">
        <f ca="1">IF(Amortization[[#This Row],[payment
date]]="",0,PropertyTaxAmount)</f>
        <v>375</v>
      </c>
      <c r="H362" s="16">
        <f ca="1">IF(Amortization[[#This Row],[payment
date]]="",0,Amortization[[#This Row],[interest]]+Amortization[[#This Row],[principal]]+Amortization[[#This Row],[property
tax]])</f>
        <v>2087.9851132979938</v>
      </c>
      <c r="I362" s="16">
        <f ca="1">IF(Amortization[[#This Row],[payment
date]]="",0,Amortization[[#This Row],[opening
balance]]-Amortization[[#This Row],[principal]])</f>
        <v>0</v>
      </c>
      <c r="J362" s="39">
        <f ca="1">IF(Amortization[[#This Row],[closing
balance]]&gt;0,LastRow-ROW(),0)</f>
        <v>0</v>
      </c>
    </row>
  </sheetData>
  <sheetProtection selectLockedCells="1"/>
  <mergeCells count="1">
    <mergeCell ref="B1:J1"/>
  </mergeCells>
  <conditionalFormatting sqref="B3:J362">
    <cfRule type="expression" dxfId="11" priority="1">
      <formula>$C3=""</formula>
    </cfRule>
  </conditionalFormatting>
  <dataValidations count="9">
    <dataValidation allowBlank="1" showInputMessage="1" showErrorMessage="1" prompt="Payment number is in this column. Add additional payments by adding a new row and entering the payment date. Columns will update automatically" sqref="B2" xr:uid="{00000000-0002-0000-0100-000001000000}"/>
    <dataValidation allowBlank="1" showInputMessage="1" showErrorMessage="1" prompt="Payment date is automatically updated in this column" sqref="C2" xr:uid="{00000000-0002-0000-0100-000002000000}"/>
    <dataValidation allowBlank="1" showInputMessage="1" showErrorMessage="1" prompt="Opening and adjusted balance as payments are applied are automatically updated in this column" sqref="D2" xr:uid="{00000000-0002-0000-0100-000003000000}"/>
    <dataValidation allowBlank="1" showInputMessage="1" showErrorMessage="1" prompt="Interest breakdown is automatically updated in this column" sqref="E2" xr:uid="{00000000-0002-0000-0100-000004000000}"/>
    <dataValidation allowBlank="1" showInputMessage="1" showErrorMessage="1" prompt="Amount of payment applied to the principal payment is automatically updated in this column" sqref="F2" xr:uid="{00000000-0002-0000-0100-000005000000}"/>
    <dataValidation allowBlank="1" showInputMessage="1" showErrorMessage="1" prompt="Property tax payment entered in cell E8 on Mortgage Calculator worksheet is automatically updated in this column " sqref="G2" xr:uid="{00000000-0002-0000-0100-000006000000}"/>
    <dataValidation allowBlank="1" showInputMessage="1" showErrorMessage="1" prompt="Total payment is automatically adjusted in this column based on the interest, principal and property tax amounts in column E, F and G" sqref="H2" xr:uid="{00000000-0002-0000-0100-000007000000}"/>
    <dataValidation allowBlank="1" showInputMessage="1" showErrorMessage="1" prompt="Closing balance adjusted for the total payment is automatically updated in this column" sqref="I2" xr:uid="{00000000-0002-0000-0100-000008000000}"/>
    <dataValidation allowBlank="1" showInputMessage="1" showErrorMessage="1" prompt="Number of payments remaining are automatically updated in this column under this heading based on Loan Duration in Mortgage Calculator worksheet &amp; number of payments applied to loan" sqref="J2" xr:uid="{00000000-0002-0000-0100-000009000000}"/>
  </dataValidations>
  <printOptions horizontalCentered="1"/>
  <pageMargins left="0.25" right="0.25" top="0.75" bottom="0.7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TM02802352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Mortgage Calculator</vt:lpstr>
      <vt:lpstr>Amortization Table</vt:lpstr>
      <vt:lpstr>ColumnTitle2</vt:lpstr>
      <vt:lpstr>DurationOfLoan</vt:lpstr>
      <vt:lpstr>interest</vt:lpstr>
      <vt:lpstr>InterestRate</vt:lpstr>
      <vt:lpstr>LoanAmount</vt:lpstr>
      <vt:lpstr>LoanStart</vt:lpstr>
      <vt:lpstr>MonthlyLoanPayment</vt:lpstr>
      <vt:lpstr>NoPaymentsRemaining</vt:lpstr>
      <vt:lpstr>'Amortization Table'!Print_Titles</vt:lpstr>
      <vt:lpstr>PropertyTaxAmount</vt:lpstr>
      <vt:lpstr>TitleRegion1..C8</vt:lpstr>
      <vt:lpstr>TitleRegion2..E8</vt:lpstr>
      <vt:lpstr>total_interest_paid</vt:lpstr>
      <vt:lpstr>total_loan_payment</vt:lpstr>
      <vt:lpstr>total_payments</vt:lpstr>
      <vt:lpstr>ValueOfHome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Anthony King</dc:creator>
  <cp:keywords/>
  <cp:lastModifiedBy>Microsoft Office User</cp:lastModifiedBy>
  <dcterms:created xsi:type="dcterms:W3CDTF">2017-09-13T23:07:04Z</dcterms:created>
  <dcterms:modified xsi:type="dcterms:W3CDTF">2022-11-15T19:37:33Z</dcterms:modified>
  <cp:version/>
</cp:coreProperties>
</file>